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ti\Атидже\БЮДЖЕТ\2 - 2023 август\"/>
    </mc:Choice>
  </mc:AlternateContent>
  <xr:revisionPtr revIDLastSave="0" documentId="13_ncr:1_{6BE9B883-9502-475D-9BFE-820856ABF4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У ОУ" sheetId="1" r:id="rId1"/>
    <sheet name="ДГ" sheetId="3" r:id="rId2"/>
    <sheet name="Допълващ стандарт" sheetId="2" r:id="rId3"/>
  </sheets>
  <calcPr calcId="191029"/>
</workbook>
</file>

<file path=xl/calcChain.xml><?xml version="1.0" encoding="utf-8"?>
<calcChain xmlns="http://schemas.openxmlformats.org/spreadsheetml/2006/main">
  <c r="E20" i="2" l="1"/>
  <c r="R20" i="2"/>
  <c r="G20" i="2"/>
  <c r="G19" i="3"/>
  <c r="D19" i="3"/>
  <c r="M18" i="3"/>
  <c r="L18" i="3"/>
  <c r="N18" i="3" s="1"/>
  <c r="J18" i="3"/>
  <c r="I18" i="3"/>
  <c r="K18" i="3" s="1"/>
  <c r="F18" i="3"/>
  <c r="H18" i="3" s="1"/>
  <c r="E18" i="3"/>
  <c r="M17" i="3"/>
  <c r="N17" i="3" s="1"/>
  <c r="L17" i="3"/>
  <c r="K17" i="3"/>
  <c r="J17" i="3"/>
  <c r="I17" i="3"/>
  <c r="H17" i="3"/>
  <c r="F17" i="3"/>
  <c r="E17" i="3"/>
  <c r="O17" i="3" s="1"/>
  <c r="M16" i="3"/>
  <c r="L16" i="3"/>
  <c r="N16" i="3" s="1"/>
  <c r="J16" i="3"/>
  <c r="I16" i="3"/>
  <c r="K16" i="3" s="1"/>
  <c r="F16" i="3"/>
  <c r="H16" i="3" s="1"/>
  <c r="O16" i="3" s="1"/>
  <c r="E16" i="3"/>
  <c r="N15" i="3"/>
  <c r="N19" i="3" s="1"/>
  <c r="M15" i="3"/>
  <c r="M19" i="3" s="1"/>
  <c r="L15" i="3"/>
  <c r="K15" i="3"/>
  <c r="J15" i="3"/>
  <c r="J19" i="3" s="1"/>
  <c r="I15" i="3"/>
  <c r="H15" i="3"/>
  <c r="H19" i="3" s="1"/>
  <c r="F15" i="3"/>
  <c r="E15" i="3"/>
  <c r="E19" i="3" s="1"/>
  <c r="J8" i="3"/>
  <c r="H8" i="3"/>
  <c r="F8" i="3"/>
  <c r="D8" i="3"/>
  <c r="L7" i="3"/>
  <c r="K7" i="3"/>
  <c r="L6" i="3"/>
  <c r="K6" i="3"/>
  <c r="L5" i="3"/>
  <c r="K5" i="3"/>
  <c r="L4" i="3"/>
  <c r="L8" i="3" s="1"/>
  <c r="K4" i="3"/>
  <c r="K8" i="3" s="1"/>
  <c r="R22" i="2"/>
  <c r="G22" i="2"/>
  <c r="E22" i="2"/>
  <c r="R21" i="2"/>
  <c r="O21" i="2"/>
  <c r="M21" i="2"/>
  <c r="K21" i="2"/>
  <c r="I21" i="2"/>
  <c r="G21" i="2"/>
  <c r="E21" i="2"/>
  <c r="R19" i="2"/>
  <c r="G19" i="2"/>
  <c r="E19" i="2"/>
  <c r="R18" i="2"/>
  <c r="G18" i="2"/>
  <c r="E18" i="2"/>
  <c r="S18" i="2" s="1"/>
  <c r="R17" i="2"/>
  <c r="G17" i="2"/>
  <c r="E17" i="2"/>
  <c r="R16" i="2"/>
  <c r="G16" i="2"/>
  <c r="E16" i="2"/>
  <c r="R15" i="2"/>
  <c r="G15" i="2"/>
  <c r="E15" i="2"/>
  <c r="R14" i="2"/>
  <c r="G14" i="2"/>
  <c r="E14" i="2"/>
  <c r="R13" i="2"/>
  <c r="G13" i="2"/>
  <c r="S13" i="2" s="1"/>
  <c r="R12" i="2"/>
  <c r="G12" i="2"/>
  <c r="E12" i="2"/>
  <c r="R11" i="2"/>
  <c r="G11" i="2"/>
  <c r="E11" i="2"/>
  <c r="R10" i="2"/>
  <c r="Q10" i="2"/>
  <c r="Q23" i="2" s="1"/>
  <c r="O10" i="2"/>
  <c r="M10" i="2"/>
  <c r="K10" i="2"/>
  <c r="I10" i="2"/>
  <c r="G10" i="2"/>
  <c r="E10" i="2"/>
  <c r="R9" i="2"/>
  <c r="O9" i="2"/>
  <c r="I9" i="2"/>
  <c r="G9" i="2"/>
  <c r="E9" i="2"/>
  <c r="R8" i="2"/>
  <c r="I8" i="2"/>
  <c r="G8" i="2"/>
  <c r="E8" i="2"/>
  <c r="G7" i="2"/>
  <c r="E7" i="2"/>
  <c r="R6" i="2"/>
  <c r="G6" i="2"/>
  <c r="E6" i="2"/>
  <c r="Z6" i="1"/>
  <c r="AA6" i="1" s="1"/>
  <c r="S6" i="1"/>
  <c r="L6" i="1"/>
  <c r="K6" i="1"/>
  <c r="H6" i="1"/>
  <c r="Z5" i="1"/>
  <c r="AA5" i="1" s="1"/>
  <c r="S5" i="1"/>
  <c r="K5" i="1"/>
  <c r="H5" i="1"/>
  <c r="L5" i="1" s="1"/>
  <c r="S20" i="2" l="1"/>
  <c r="S12" i="2"/>
  <c r="M23" i="2"/>
  <c r="S7" i="2"/>
  <c r="S16" i="2"/>
  <c r="G23" i="2"/>
  <c r="S14" i="2"/>
  <c r="S19" i="2"/>
  <c r="S17" i="2"/>
  <c r="S15" i="2"/>
  <c r="E23" i="2"/>
  <c r="I23" i="2"/>
  <c r="P17" i="3"/>
  <c r="Q17" i="3" s="1"/>
  <c r="O18" i="3"/>
  <c r="P16" i="3"/>
  <c r="Q16" i="3" s="1"/>
  <c r="K19" i="3"/>
  <c r="O15" i="3"/>
  <c r="M4" i="3"/>
  <c r="M8" i="3" s="1"/>
  <c r="M6" i="3"/>
  <c r="N6" i="3" s="1"/>
  <c r="M5" i="3"/>
  <c r="N5" i="3" s="1"/>
  <c r="M7" i="3"/>
  <c r="N7" i="3" s="1"/>
  <c r="S10" i="2"/>
  <c r="S11" i="2"/>
  <c r="K23" i="2"/>
  <c r="S6" i="2"/>
  <c r="S9" i="2"/>
  <c r="O23" i="2"/>
  <c r="S21" i="2"/>
  <c r="S8" i="2"/>
  <c r="N6" i="1"/>
  <c r="M5" i="1"/>
  <c r="N5" i="1"/>
  <c r="M6" i="1"/>
  <c r="T5" i="1"/>
  <c r="U5" i="1" s="1"/>
  <c r="T6" i="1"/>
  <c r="U6" i="1" s="1"/>
  <c r="S23" i="2" l="1"/>
  <c r="P15" i="3"/>
  <c r="O19" i="3"/>
  <c r="Q15" i="3"/>
  <c r="P18" i="3"/>
  <c r="Q18" i="3" s="1"/>
  <c r="N4" i="3"/>
  <c r="N8" i="3" s="1"/>
  <c r="Q19" i="3" l="1"/>
  <c r="P19" i="3"/>
  <c r="Y16" i="1" l="1"/>
  <c r="Y15" i="1"/>
  <c r="X16" i="1"/>
  <c r="X15" i="1"/>
  <c r="W16" i="1"/>
  <c r="W15" i="1"/>
  <c r="V16" i="1"/>
  <c r="V15" i="1"/>
  <c r="R16" i="1"/>
  <c r="R15" i="1"/>
  <c r="Q16" i="1"/>
  <c r="Q15" i="1"/>
  <c r="P15" i="1"/>
  <c r="O16" i="1"/>
  <c r="O15" i="1"/>
  <c r="J16" i="1"/>
  <c r="J15" i="1"/>
  <c r="I16" i="1"/>
  <c r="I15" i="1"/>
  <c r="G16" i="1"/>
  <c r="G15" i="1"/>
  <c r="F16" i="1"/>
  <c r="F15" i="1"/>
  <c r="D16" i="1"/>
  <c r="D15" i="1"/>
  <c r="C16" i="1"/>
  <c r="C15" i="1"/>
  <c r="G7" i="1"/>
  <c r="J7" i="1"/>
  <c r="P7" i="1"/>
  <c r="R7" i="1"/>
  <c r="W7" i="1"/>
  <c r="Y7" i="1"/>
  <c r="D7" i="1"/>
  <c r="AB6" i="1"/>
  <c r="H15" i="1" l="1"/>
  <c r="D17" i="1"/>
  <c r="E15" i="1"/>
  <c r="J17" i="1"/>
  <c r="S15" i="1"/>
  <c r="T15" i="1" s="1"/>
  <c r="R17" i="1"/>
  <c r="S7" i="1"/>
  <c r="K15" i="1"/>
  <c r="Y17" i="1"/>
  <c r="T7" i="1"/>
  <c r="AA7" i="1"/>
  <c r="K7" i="1"/>
  <c r="K16" i="1"/>
  <c r="W17" i="1"/>
  <c r="H16" i="1"/>
  <c r="Z15" i="1"/>
  <c r="AA15" i="1" s="1"/>
  <c r="Z16" i="1"/>
  <c r="AA16" i="1" s="1"/>
  <c r="AB16" i="1" s="1"/>
  <c r="P17" i="1"/>
  <c r="S16" i="1"/>
  <c r="T16" i="1" s="1"/>
  <c r="G17" i="1"/>
  <c r="E16" i="1"/>
  <c r="H7" i="1"/>
  <c r="E7" i="1"/>
  <c r="Z7" i="1"/>
  <c r="AB5" i="1"/>
  <c r="AB7" i="1" s="1"/>
  <c r="U7" i="1"/>
  <c r="U15" i="1" l="1"/>
  <c r="K17" i="1"/>
  <c r="L15" i="1"/>
  <c r="M15" i="1" s="1"/>
  <c r="H17" i="1"/>
  <c r="T17" i="1"/>
  <c r="L16" i="1"/>
  <c r="M16" i="1" s="1"/>
  <c r="N16" i="1" s="1"/>
  <c r="L7" i="1"/>
  <c r="AB15" i="1"/>
  <c r="Z17" i="1"/>
  <c r="AA17" i="1"/>
  <c r="U16" i="1"/>
  <c r="S17" i="1"/>
  <c r="E17" i="1"/>
  <c r="AC6" i="1"/>
  <c r="M7" i="1"/>
  <c r="U17" i="1" l="1"/>
  <c r="N15" i="1"/>
  <c r="N17" i="1" s="1"/>
  <c r="L17" i="1"/>
  <c r="AB17" i="1"/>
  <c r="M17" i="1"/>
  <c r="AC5" i="1"/>
  <c r="AC7" i="1" s="1"/>
  <c r="N7" i="1" l="1"/>
  <c r="AC15" i="1"/>
  <c r="AC16" i="1"/>
  <c r="AD16" i="1" s="1"/>
  <c r="AC17" i="1" l="1"/>
  <c r="AD15" i="1"/>
  <c r="AD17" i="1" s="1"/>
</calcChain>
</file>

<file path=xl/sharedStrings.xml><?xml version="1.0" encoding="utf-8"?>
<sst xmlns="http://schemas.openxmlformats.org/spreadsheetml/2006/main" count="250" uniqueCount="157">
  <si>
    <t>№</t>
  </si>
  <si>
    <t>УЧИЛИЩА</t>
  </si>
  <si>
    <t>БОИ</t>
  </si>
  <si>
    <t>СБОИ</t>
  </si>
  <si>
    <t>СПНУ</t>
  </si>
  <si>
    <t>БПНУ</t>
  </si>
  <si>
    <t>СУНУ</t>
  </si>
  <si>
    <t>БУНУ</t>
  </si>
  <si>
    <t>сбор ОК 1, 2, 3</t>
  </si>
  <si>
    <t>средства по РК (0,102)</t>
  </si>
  <si>
    <t>Общо средства по ОК + средства по РК (0,102)</t>
  </si>
  <si>
    <t>БГЦДО</t>
  </si>
  <si>
    <t>НУЦДО</t>
  </si>
  <si>
    <t>БУЦДО</t>
  </si>
  <si>
    <t>общо средства ЦДО</t>
  </si>
  <si>
    <t>средства по РК (0,102) за ЦДО</t>
  </si>
  <si>
    <t>Общо средства за ЦДО + средства по РК (0,102)</t>
  </si>
  <si>
    <t>СППП</t>
  </si>
  <si>
    <t>БППП</t>
  </si>
  <si>
    <t>БУПП</t>
  </si>
  <si>
    <t>СУПП</t>
  </si>
  <si>
    <t>Общо средства ПП</t>
  </si>
  <si>
    <t>Общо средства ПП + средства по РКПП (0,102)</t>
  </si>
  <si>
    <t>Общо средства по формулата</t>
  </si>
  <si>
    <r>
      <t>ПОК</t>
    </r>
    <r>
      <rPr>
        <b/>
        <vertAlign val="superscript"/>
        <sz val="10"/>
        <color theme="1"/>
        <rFont val="Times New Roman"/>
        <family val="1"/>
        <charset val="204"/>
      </rPr>
      <t xml:space="preserve">1 </t>
    </r>
    <r>
      <rPr>
        <b/>
        <sz val="10"/>
        <color theme="1"/>
        <rFont val="Times New Roman"/>
        <family val="1"/>
        <charset val="204"/>
      </rPr>
      <t>- БОИ</t>
    </r>
  </si>
  <si>
    <t>ОУ "П. Евтимий" - с. Новачене</t>
  </si>
  <si>
    <t>СУ "Хр. Ботев" - гр. Никопол</t>
  </si>
  <si>
    <t>Общо:</t>
  </si>
  <si>
    <t>НГЦДО</t>
  </si>
  <si>
    <t>средства по РК (0,102) за ПП</t>
  </si>
  <si>
    <r>
      <t>ПОК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- БПНУ</t>
    </r>
  </si>
  <si>
    <r>
      <t>ПОК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 xml:space="preserve"> - БУНУ</t>
    </r>
  </si>
  <si>
    <t>99% СБОИ</t>
  </si>
  <si>
    <t>99% СПНУ</t>
  </si>
  <si>
    <t>99% СУНУ</t>
  </si>
  <si>
    <t>99% НГЦДО</t>
  </si>
  <si>
    <t>99% НУЦДО</t>
  </si>
  <si>
    <t>99% СППП</t>
  </si>
  <si>
    <t>1% РНР</t>
  </si>
  <si>
    <t>99% СУПП</t>
  </si>
  <si>
    <t>СФ = ((99%СБОИ * БОИ + 99%СПНУ * БПНУ + 99%СУНУ * БУНУ) + (99%СБОИ * БОИ + 99%СПНУ * БПНУ + 99%СУНУ * БУНУ)*0,102) + 
((99%НГЦДО * БГЦДО + 99%НУЦДО * БУЦДО) + (99%НГЦДО * БГЦДО + 99%НУЦДО * БУЦДО) * 0,102) + 
((99%СППП * БППП + 99%СУПП * БУПП) + (99%СППП * БППП + 99%СУПП * БУПП) * 0,102) + 1% РНР</t>
  </si>
  <si>
    <t>x</t>
  </si>
  <si>
    <t>стандарт / норматив</t>
  </si>
  <si>
    <t>стандарт</t>
  </si>
  <si>
    <t>ОБРАЗОВАТЕЛНИ ИНСТИТУЦИИ</t>
  </si>
  <si>
    <t>брой</t>
  </si>
  <si>
    <t>сума</t>
  </si>
  <si>
    <t>СУ Никопол</t>
  </si>
  <si>
    <t>ОУ Новачене</t>
  </si>
  <si>
    <t>ДГ Никопол</t>
  </si>
  <si>
    <t>ДГ Муселиево</t>
  </si>
  <si>
    <t>ДГ Дебово</t>
  </si>
  <si>
    <t>ДГ Новачене</t>
  </si>
  <si>
    <t>ЦПЛР ОДК</t>
  </si>
  <si>
    <t>общо по натурални показатели</t>
  </si>
  <si>
    <t>ОБЩО СУМА</t>
  </si>
  <si>
    <t>СИФО</t>
  </si>
  <si>
    <t>ССФО</t>
  </si>
  <si>
    <t>НД/УРП</t>
  </si>
  <si>
    <t>НУПО</t>
  </si>
  <si>
    <t>НХ</t>
  </si>
  <si>
    <t>СМБ</t>
  </si>
  <si>
    <t>СКФО</t>
  </si>
  <si>
    <t>НИЗИ</t>
  </si>
  <si>
    <t>НУЗИ</t>
  </si>
  <si>
    <t>СУА от 11 до 15 м.</t>
  </si>
  <si>
    <t>СУА над 30 м.</t>
  </si>
  <si>
    <t>ЦПЛР ОДК Никопол</t>
  </si>
  <si>
    <t>ОБЩО:</t>
  </si>
  <si>
    <t>СУГЕ Профес. П</t>
  </si>
  <si>
    <t>Детска градина</t>
  </si>
  <si>
    <t>бр. 2-4 г.</t>
  </si>
  <si>
    <t>РС</t>
  </si>
  <si>
    <t>бр. 5-6 г.</t>
  </si>
  <si>
    <t>РС институция</t>
  </si>
  <si>
    <t>бр. групи</t>
  </si>
  <si>
    <t>бр. институции</t>
  </si>
  <si>
    <t>РС групи</t>
  </si>
  <si>
    <t>общо бр. деца</t>
  </si>
  <si>
    <t>общо средства по РС /лв./</t>
  </si>
  <si>
    <t>РК = 0,102</t>
  </si>
  <si>
    <t>ОБЩО (РС+РК)</t>
  </si>
  <si>
    <t>ДГ №1 "Щастливо детство" гр. Никопол</t>
  </si>
  <si>
    <t>ДГ "Здравец" с. Муселиево</t>
  </si>
  <si>
    <t>ДГ "Щастливо детство" с. Дебово</t>
  </si>
  <si>
    <t>ДГ "Г. Иванов" с. Новачене</t>
  </si>
  <si>
    <t>бр. д.
2-4 г.</t>
  </si>
  <si>
    <t>ОК - 1</t>
  </si>
  <si>
    <t>бр. д.
5-6 г.</t>
  </si>
  <si>
    <t>ОК - 2</t>
  </si>
  <si>
    <t>100% РС ОИ</t>
  </si>
  <si>
    <t>бр. ОИ</t>
  </si>
  <si>
    <t>сума ОИ</t>
  </si>
  <si>
    <t>БГ</t>
  </si>
  <si>
    <t>сума БГ</t>
  </si>
  <si>
    <t>общ бюджет по РС</t>
  </si>
  <si>
    <r>
      <t>100% РС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
2-4 г.</t>
    </r>
  </si>
  <si>
    <t>100% РС БГ</t>
  </si>
  <si>
    <t>СУГЕ Профил. П</t>
  </si>
  <si>
    <t>Където:</t>
  </si>
  <si>
    <t>СФ         – средства по формулата ; СФ=100%</t>
  </si>
  <si>
    <t>БОИ       – брой образователни институции</t>
  </si>
  <si>
    <t>ПОК       – параметри на основния компонент</t>
  </si>
  <si>
    <t>БПНУ    –  брой паралелки в неспециализирано училище</t>
  </si>
  <si>
    <t>БУНУ    –  брой ученици в неспециализирано училище</t>
  </si>
  <si>
    <t>БГЦДО   - брой групи за целодневна организация на учебния ден</t>
  </si>
  <si>
    <t>БУЦДО   - брой ученици в групи за целодневна организация на учебния ден</t>
  </si>
  <si>
    <t>БППП    –  брой палалелки за професионална подготовка</t>
  </si>
  <si>
    <t xml:space="preserve">РК         –  регионален коефициент, нормативно определен на 0.102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</si>
  <si>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РНР       – резерв за нерегулярни разходи</t>
  </si>
  <si>
    <t>БУПП - брой ученици в паралелка за професионална подготовка</t>
  </si>
  <si>
    <t>Нд/УРП</t>
  </si>
  <si>
    <t>СУА</t>
  </si>
  <si>
    <t>СУГЕ</t>
  </si>
  <si>
    <t>където:</t>
  </si>
  <si>
    <t>СФ      - средства по формулата ; СФ=100%</t>
  </si>
  <si>
    <t>ОК       - основен компонент</t>
  </si>
  <si>
    <t>БД       - брой деца</t>
  </si>
  <si>
    <t>БГ       - брой групи</t>
  </si>
  <si>
    <t>РК       - регионален коефициент, нормативно определен за Община Никопол на 0.102</t>
  </si>
  <si>
    <r>
      <t>100% РС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
5-6 г.</t>
    </r>
  </si>
  <si>
    <r>
      <t>СФ = (100% РС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* БД + 100% РС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* БД + 100% РСОИ * БОИ + 100% РСБГ * БГ) + (100% РС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* БД + 100% РС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* БД + 100% РСОИ * БОИ + 100% РСБГ * БГ) * 0,102</t>
    </r>
  </si>
  <si>
    <t>СЗУ</t>
  </si>
  <si>
    <t>НПЗТ</t>
  </si>
  <si>
    <r>
      <t>РС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-</t>
    </r>
    <r>
      <rPr>
        <b/>
        <sz val="10"/>
        <color rgb="FFFF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разходен стандарт за 2-4 годишни деца</t>
    </r>
  </si>
  <si>
    <r>
      <t>РС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 xml:space="preserve">    -</t>
    </r>
    <r>
      <rPr>
        <b/>
        <sz val="10"/>
        <color rgb="FFFF0000"/>
        <rFont val="Times New Roman"/>
        <family val="1"/>
        <charset val="204"/>
      </rPr>
      <t xml:space="preserve"> осреднен </t>
    </r>
    <r>
      <rPr>
        <sz val="10"/>
        <color theme="1"/>
        <rFont val="Times New Roman"/>
        <family val="1"/>
        <charset val="204"/>
      </rPr>
      <t>разходен стандарт за 5-6 годишни деца</t>
    </r>
  </si>
  <si>
    <r>
      <t>БОИ    -</t>
    </r>
    <r>
      <rPr>
        <b/>
        <sz val="10"/>
        <color rgb="FFFF0000"/>
        <rFont val="Times New Roman"/>
        <family val="1"/>
        <charset val="204"/>
      </rPr>
      <t xml:space="preserve"> осреднен</t>
    </r>
    <r>
      <rPr>
        <sz val="10"/>
        <rFont val="Times New Roman"/>
        <family val="1"/>
        <charset val="204"/>
      </rPr>
      <t xml:space="preserve">  образователни институции</t>
    </r>
  </si>
  <si>
    <t xml:space="preserve">НС </t>
  </si>
  <si>
    <r>
      <t xml:space="preserve">СБОИ    - </t>
    </r>
    <r>
      <rPr>
        <b/>
        <sz val="10"/>
        <color rgb="FFC00000"/>
        <rFont val="Times New Roman"/>
        <family val="1"/>
        <charset val="204"/>
      </rPr>
      <t xml:space="preserve"> осреднен</t>
    </r>
    <r>
      <rPr>
        <sz val="10"/>
        <rFont val="Times New Roman"/>
        <family val="1"/>
        <charset val="204"/>
      </rPr>
      <t xml:space="preserve"> стандарт за образователни институции</t>
    </r>
  </si>
  <si>
    <r>
      <t>СПНУ     -</t>
    </r>
    <r>
      <rPr>
        <b/>
        <sz val="10"/>
        <color rgb="FFC00000"/>
        <rFont val="Times New Roman"/>
        <family val="1"/>
        <charset val="204"/>
      </rPr>
      <t xml:space="preserve"> осреднен</t>
    </r>
    <r>
      <rPr>
        <sz val="10"/>
        <rFont val="Times New Roman"/>
        <family val="1"/>
        <charset val="204"/>
      </rPr>
      <t xml:space="preserve"> стандарт за паралелки неспезиализирано училище</t>
    </r>
  </si>
  <si>
    <r>
      <t xml:space="preserve">СУНУ     </t>
    </r>
    <r>
      <rPr>
        <b/>
        <sz val="10"/>
        <color theme="1"/>
        <rFont val="Times New Roman"/>
        <family val="1"/>
        <charset val="204"/>
      </rPr>
      <t>-</t>
    </r>
    <r>
      <rPr>
        <b/>
        <sz val="10"/>
        <color rgb="FFC00000"/>
        <rFont val="Times New Roman"/>
        <family val="1"/>
        <charset val="204"/>
      </rPr>
      <t xml:space="preserve"> осреднен</t>
    </r>
    <r>
      <rPr>
        <sz val="10"/>
        <rFont val="Times New Roman"/>
        <family val="1"/>
        <charset val="204"/>
      </rPr>
      <t xml:space="preserve"> стандарт ученици в неспециализирано училище</t>
    </r>
  </si>
  <si>
    <r>
      <t xml:space="preserve">НГЦДО   - </t>
    </r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група в целодневна организация на учебния ден</t>
    </r>
  </si>
  <si>
    <r>
      <t xml:space="preserve">НУЦДГ    - </t>
    </r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ученици в целодневна организация на учебния ден</t>
    </r>
  </si>
  <si>
    <r>
      <t xml:space="preserve">СППП     - </t>
    </r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стандарт паралелка за професионална подготовка</t>
    </r>
  </si>
  <si>
    <r>
      <t xml:space="preserve">СУПП - </t>
    </r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стандарт за ученици в паралелка за професионална подготовка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</si>
  <si>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стандарт за ученик в индивидуална форма на обучение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</si>
  <si>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стандарт за ученик в самостоятелна форма на обучение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</si>
  <si>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дете/ученик на ресурсно подпомагане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</si>
  <si>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създаване на условия за приобщаващо образование за дете/ученик на ресурсно подпомагане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</si>
  <si>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подпомагане храненето на децата от ПГ и учениците от 1 до 4 кл.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</si>
  <si>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доп.стандарт за материална база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</si>
  <si>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доп.стандарт за ученик в комбинирана форма на обучение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</si>
  <si>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институция за занимания по интереси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</si>
  <si>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ученик в група за занимания по интереси (средствата са за образов.институции)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</si>
  <si>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стипендии за ученик в професионална паралелка и  непрофилирано училище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</si>
  <si>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доп.стандарт за училищен автобус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</si>
  <si>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доп.сандарт за ученик в дневна форма на обучение в I и II гимназиален етап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</si>
  <si>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color theme="1"/>
        <rFont val="Times New Roman"/>
        <family val="1"/>
        <charset val="204"/>
      </rPr>
      <t xml:space="preserve"> норматив за подпомагане заплащането на такси по чл. 283 ал. 9 от ЗПУО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</si>
  <si>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color theme="1"/>
        <rFont val="Times New Roman"/>
        <family val="1"/>
        <charset val="204"/>
      </rPr>
      <t xml:space="preserve"> норматив за издръжка на дете в общинска ДГ или У-ЩЕ,включващ отпадането на таксите.</t>
    </r>
  </si>
  <si>
    <t xml:space="preserve">Бюджет УЧИЛИЩА по ЗДДРБ за  2023 г. </t>
  </si>
  <si>
    <t>Бюджет УЧИЛИЩА по ЗДБРБ за  2023 г. - по формула</t>
  </si>
  <si>
    <t>средства за защитени училища и ДГ</t>
  </si>
  <si>
    <t>Разпределение на средствата по натурални показатели и допълващ стандарт, дейности "Общообразователни училища" "Детски гродини" и "Общински идетски комплекс" по ЗДБРБ за 2023 г.</t>
  </si>
  <si>
    <t>НИДО ДГ</t>
  </si>
  <si>
    <t>Център за подкрепа за личностно развитие-Общински Детски Комплекс</t>
  </si>
  <si>
    <t xml:space="preserve">Брой деца от детските градини в община Никопол по ЗДБРБ - 2023 г. </t>
  </si>
  <si>
    <t>Бюджет на  ДГ по ЗДБРБ за 2023 г. - по формула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</si>
</sst>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1" fontId="4" fillId="0" borderId="1" xfId="0" applyNumberFormat="1" applyFont="1" applyBorder="1"/>
    <xf numFmtId="1" fontId="4" fillId="2" borderId="1" xfId="0" applyNumberFormat="1" applyFont="1" applyFill="1" applyBorder="1"/>
    <xf numFmtId="1" fontId="4" fillId="3" borderId="1" xfId="0" applyNumberFormat="1" applyFont="1" applyFill="1" applyBorder="1"/>
    <xf numFmtId="1" fontId="4" fillId="5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right"/>
    </xf>
    <xf numFmtId="1" fontId="4" fillId="4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5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4" fillId="5" borderId="1" xfId="0" applyFont="1" applyFill="1" applyBorder="1"/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1" fontId="4" fillId="0" borderId="0" xfId="0" applyNumberFormat="1" applyFont="1"/>
    <xf numFmtId="0" fontId="5" fillId="0" borderId="0" xfId="0" applyFont="1" applyAlignment="1">
      <alignment horizontal="left" vertical="center"/>
    </xf>
    <xf numFmtId="1" fontId="5" fillId="0" borderId="1" xfId="0" applyNumberFormat="1" applyFont="1" applyBorder="1"/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2" fontId="6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7"/>
  <sheetViews>
    <sheetView tabSelected="1" zoomScale="90" zoomScaleNormal="90" zoomScalePageLayoutView="80" workbookViewId="0">
      <selection activeCell="X9" sqref="X9"/>
    </sheetView>
  </sheetViews>
  <sheetFormatPr defaultRowHeight="12.75" x14ac:dyDescent="0.2"/>
  <cols>
    <col min="1" max="1" width="2.85546875" style="1" bestFit="1" customWidth="1"/>
    <col min="2" max="2" width="26.140625" style="1" bestFit="1" customWidth="1"/>
    <col min="3" max="3" width="8.140625" style="1" customWidth="1"/>
    <col min="4" max="4" width="6.140625" style="1" bestFit="1" customWidth="1"/>
    <col min="5" max="5" width="8.7109375" style="1" customWidth="1"/>
    <col min="6" max="6" width="7" style="1" bestFit="1" customWidth="1"/>
    <col min="7" max="7" width="5.140625" style="1" bestFit="1" customWidth="1"/>
    <col min="8" max="8" width="8.7109375" style="1" customWidth="1"/>
    <col min="9" max="9" width="5.140625" style="1" bestFit="1" customWidth="1"/>
    <col min="10" max="10" width="4.140625" style="1" bestFit="1" customWidth="1"/>
    <col min="11" max="11" width="9.28515625" style="1" customWidth="1"/>
    <col min="12" max="12" width="10.85546875" style="1" bestFit="1" customWidth="1"/>
    <col min="13" max="13" width="10.140625" style="1" bestFit="1" customWidth="1"/>
    <col min="14" max="14" width="11.140625" style="1" bestFit="1" customWidth="1"/>
    <col min="15" max="15" width="5.140625" style="1" bestFit="1" customWidth="1"/>
    <col min="16" max="16" width="3.5703125" style="1" bestFit="1" customWidth="1"/>
    <col min="17" max="17" width="5.5703125" style="1" bestFit="1" customWidth="1"/>
    <col min="18" max="18" width="4.140625" style="1" bestFit="1" customWidth="1"/>
    <col min="19" max="19" width="8.7109375" style="1" customWidth="1"/>
    <col min="20" max="20" width="8.140625" style="1" bestFit="1" customWidth="1"/>
    <col min="21" max="21" width="10.140625" style="1" bestFit="1" customWidth="1"/>
    <col min="22" max="22" width="7.5703125" style="1" customWidth="1"/>
    <col min="23" max="23" width="3.5703125" style="1" bestFit="1" customWidth="1"/>
    <col min="24" max="24" width="5.140625" style="1" customWidth="1"/>
    <col min="25" max="25" width="5.28515625" style="1" bestFit="1" customWidth="1"/>
    <col min="26" max="26" width="8.140625" style="1" customWidth="1"/>
    <col min="27" max="27" width="9.140625" style="1" bestFit="1" customWidth="1"/>
    <col min="28" max="28" width="10.140625" style="1" bestFit="1" customWidth="1"/>
    <col min="29" max="29" width="12.140625" style="1" bestFit="1" customWidth="1"/>
    <col min="30" max="30" width="10.140625" style="1" bestFit="1" customWidth="1"/>
    <col min="31" max="16384" width="9.140625" style="1"/>
  </cols>
  <sheetData>
    <row r="1" spans="1:30" x14ac:dyDescent="0.2">
      <c r="A1" s="35" t="s">
        <v>149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30" ht="75" customHeight="1" x14ac:dyDescent="0.2">
      <c r="A3" s="2" t="s">
        <v>0</v>
      </c>
      <c r="B3" s="3" t="s">
        <v>1</v>
      </c>
      <c r="C3" s="3" t="s">
        <v>3</v>
      </c>
      <c r="D3" s="3" t="s">
        <v>2</v>
      </c>
      <c r="E3" s="4" t="s">
        <v>24</v>
      </c>
      <c r="F3" s="3" t="s">
        <v>4</v>
      </c>
      <c r="G3" s="3" t="s">
        <v>5</v>
      </c>
      <c r="H3" s="4" t="s">
        <v>30</v>
      </c>
      <c r="I3" s="3" t="s">
        <v>6</v>
      </c>
      <c r="J3" s="3" t="s">
        <v>7</v>
      </c>
      <c r="K3" s="4" t="s">
        <v>31</v>
      </c>
      <c r="L3" s="4" t="s">
        <v>8</v>
      </c>
      <c r="M3" s="4" t="s">
        <v>9</v>
      </c>
      <c r="N3" s="5" t="s">
        <v>10</v>
      </c>
      <c r="O3" s="3" t="s">
        <v>28</v>
      </c>
      <c r="P3" s="3" t="s">
        <v>11</v>
      </c>
      <c r="Q3" s="3" t="s">
        <v>12</v>
      </c>
      <c r="R3" s="3" t="s">
        <v>13</v>
      </c>
      <c r="S3" s="4" t="s">
        <v>14</v>
      </c>
      <c r="T3" s="4" t="s">
        <v>15</v>
      </c>
      <c r="U3" s="5" t="s">
        <v>16</v>
      </c>
      <c r="V3" s="3" t="s">
        <v>17</v>
      </c>
      <c r="W3" s="3" t="s">
        <v>18</v>
      </c>
      <c r="X3" s="3" t="s">
        <v>20</v>
      </c>
      <c r="Y3" s="3" t="s">
        <v>19</v>
      </c>
      <c r="Z3" s="4" t="s">
        <v>21</v>
      </c>
      <c r="AA3" s="4" t="s">
        <v>29</v>
      </c>
      <c r="AB3" s="5" t="s">
        <v>22</v>
      </c>
      <c r="AC3" s="3" t="s">
        <v>23</v>
      </c>
    </row>
    <row r="4" spans="1:30" x14ac:dyDescent="0.2">
      <c r="A4" s="6">
        <v>1</v>
      </c>
      <c r="B4" s="6">
        <v>2</v>
      </c>
      <c r="C4" s="6">
        <v>3</v>
      </c>
      <c r="D4" s="6">
        <v>4</v>
      </c>
      <c r="E4" s="7">
        <v>5</v>
      </c>
      <c r="F4" s="6">
        <v>6</v>
      </c>
      <c r="G4" s="6">
        <v>7</v>
      </c>
      <c r="H4" s="7">
        <v>8</v>
      </c>
      <c r="I4" s="6">
        <v>9</v>
      </c>
      <c r="J4" s="6">
        <v>10</v>
      </c>
      <c r="K4" s="7">
        <v>11</v>
      </c>
      <c r="L4" s="7">
        <v>12</v>
      </c>
      <c r="M4" s="7">
        <v>13</v>
      </c>
      <c r="N4" s="8">
        <v>14</v>
      </c>
      <c r="O4" s="6">
        <v>15</v>
      </c>
      <c r="P4" s="6">
        <v>16</v>
      </c>
      <c r="Q4" s="6">
        <v>17</v>
      </c>
      <c r="R4" s="6">
        <v>18</v>
      </c>
      <c r="S4" s="7">
        <v>19</v>
      </c>
      <c r="T4" s="7">
        <v>20</v>
      </c>
      <c r="U4" s="8">
        <v>21</v>
      </c>
      <c r="V4" s="6">
        <v>22</v>
      </c>
      <c r="W4" s="6">
        <v>23</v>
      </c>
      <c r="X4" s="6">
        <v>24</v>
      </c>
      <c r="Y4" s="6">
        <v>25</v>
      </c>
      <c r="Z4" s="7">
        <v>26</v>
      </c>
      <c r="AA4" s="7">
        <v>27</v>
      </c>
      <c r="AB4" s="8">
        <v>28</v>
      </c>
      <c r="AC4" s="6">
        <v>29</v>
      </c>
    </row>
    <row r="5" spans="1:30" x14ac:dyDescent="0.2">
      <c r="A5" s="9">
        <v>1</v>
      </c>
      <c r="B5" s="9" t="s">
        <v>26</v>
      </c>
      <c r="C5" s="13">
        <v>67500</v>
      </c>
      <c r="D5" s="13">
        <v>1</v>
      </c>
      <c r="E5" s="13">
        <v>67500</v>
      </c>
      <c r="F5" s="13">
        <v>14368</v>
      </c>
      <c r="G5" s="13">
        <v>13</v>
      </c>
      <c r="H5" s="13">
        <f>F5*G5</f>
        <v>186784</v>
      </c>
      <c r="I5" s="13">
        <v>2831</v>
      </c>
      <c r="J5" s="13">
        <v>247</v>
      </c>
      <c r="K5" s="13">
        <f>I5*J5</f>
        <v>699257</v>
      </c>
      <c r="L5" s="13">
        <f>E5+H5+K5</f>
        <v>953541</v>
      </c>
      <c r="M5" s="11">
        <f>L5*0.102</f>
        <v>97261.182000000001</v>
      </c>
      <c r="N5" s="12">
        <f>L5+M5</f>
        <v>1050802.182</v>
      </c>
      <c r="O5" s="10">
        <v>3224</v>
      </c>
      <c r="P5" s="10">
        <v>5</v>
      </c>
      <c r="Q5" s="10">
        <v>1299</v>
      </c>
      <c r="R5" s="10">
        <v>107</v>
      </c>
      <c r="S5" s="11">
        <f>(O5*P5)+(Q5*R5)</f>
        <v>155113</v>
      </c>
      <c r="T5" s="11">
        <f>S5*0.102</f>
        <v>15821.526</v>
      </c>
      <c r="U5" s="12">
        <f>S5+T5</f>
        <v>170934.52600000001</v>
      </c>
      <c r="V5" s="10">
        <v>19197</v>
      </c>
      <c r="W5" s="10">
        <v>3</v>
      </c>
      <c r="X5" s="10">
        <v>2835</v>
      </c>
      <c r="Y5" s="10">
        <v>30</v>
      </c>
      <c r="Z5" s="11">
        <f>(V5*W5)+(X5*Y5)</f>
        <v>142641</v>
      </c>
      <c r="AA5" s="11">
        <f>Z5*0.102</f>
        <v>14549.382</v>
      </c>
      <c r="AB5" s="12">
        <f>Z5+AA5</f>
        <v>157190.38200000001</v>
      </c>
      <c r="AC5" s="10">
        <f>N5+U5+AB5</f>
        <v>1378927.09</v>
      </c>
    </row>
    <row r="6" spans="1:30" x14ac:dyDescent="0.2">
      <c r="A6" s="9">
        <v>2</v>
      </c>
      <c r="B6" s="9" t="s">
        <v>25</v>
      </c>
      <c r="C6" s="13">
        <v>67500</v>
      </c>
      <c r="D6" s="13">
        <v>1</v>
      </c>
      <c r="E6" s="13">
        <v>67500</v>
      </c>
      <c r="F6" s="13">
        <v>14368</v>
      </c>
      <c r="G6" s="13">
        <v>7</v>
      </c>
      <c r="H6" s="13">
        <f>F6*G6</f>
        <v>100576</v>
      </c>
      <c r="I6" s="13">
        <v>2831</v>
      </c>
      <c r="J6" s="13">
        <v>107</v>
      </c>
      <c r="K6" s="13">
        <f>I6*J6</f>
        <v>302917</v>
      </c>
      <c r="L6" s="13">
        <f>E6+H6+K6</f>
        <v>470993</v>
      </c>
      <c r="M6" s="11">
        <f>L6*0.102</f>
        <v>48041.286</v>
      </c>
      <c r="N6" s="12">
        <f>L6+M6</f>
        <v>519034.28600000002</v>
      </c>
      <c r="O6" s="10">
        <v>3224</v>
      </c>
      <c r="P6" s="10">
        <v>2</v>
      </c>
      <c r="Q6" s="10">
        <v>1299</v>
      </c>
      <c r="R6" s="13">
        <v>38</v>
      </c>
      <c r="S6" s="11">
        <f>(O6*P6)+(Q6*R6)</f>
        <v>55810</v>
      </c>
      <c r="T6" s="11">
        <f>S6*0.102</f>
        <v>5692.62</v>
      </c>
      <c r="U6" s="12">
        <f>S6+T6</f>
        <v>61502.62</v>
      </c>
      <c r="V6" s="10">
        <v>0</v>
      </c>
      <c r="W6" s="10">
        <v>0</v>
      </c>
      <c r="X6" s="10">
        <v>0</v>
      </c>
      <c r="Y6" s="10">
        <v>0</v>
      </c>
      <c r="Z6" s="11">
        <f>(V6*W6)+(X6*Y6)</f>
        <v>0</v>
      </c>
      <c r="AA6" s="11">
        <f>Z6*0.102</f>
        <v>0</v>
      </c>
      <c r="AB6" s="12">
        <f>Z6+AA6</f>
        <v>0</v>
      </c>
      <c r="AC6" s="10">
        <f>N6+U6+AB6</f>
        <v>580536.90600000008</v>
      </c>
    </row>
    <row r="7" spans="1:30" x14ac:dyDescent="0.2">
      <c r="A7" s="9"/>
      <c r="B7" s="14" t="s">
        <v>27</v>
      </c>
      <c r="C7" s="13" t="s">
        <v>41</v>
      </c>
      <c r="D7" s="13">
        <f t="shared" ref="D7:E7" si="0">SUM(D5:D6)</f>
        <v>2</v>
      </c>
      <c r="E7" s="13">
        <f t="shared" si="0"/>
        <v>135000</v>
      </c>
      <c r="F7" s="13" t="s">
        <v>41</v>
      </c>
      <c r="G7" s="13">
        <f t="shared" ref="G7" si="1">SUM(G5:G6)</f>
        <v>20</v>
      </c>
      <c r="H7" s="13">
        <f t="shared" ref="H7" si="2">SUM(H5:H6)</f>
        <v>287360</v>
      </c>
      <c r="I7" s="13" t="s">
        <v>41</v>
      </c>
      <c r="J7" s="13">
        <f t="shared" ref="J7" si="3">SUM(J5:J6)</f>
        <v>354</v>
      </c>
      <c r="K7" s="13">
        <f t="shared" ref="K7:L7" si="4">SUM(K5:K6)</f>
        <v>1002174</v>
      </c>
      <c r="L7" s="13">
        <f t="shared" si="4"/>
        <v>1424534</v>
      </c>
      <c r="M7" s="11">
        <f t="shared" ref="M7" si="5">SUM(M5:M6)</f>
        <v>145302.46799999999</v>
      </c>
      <c r="N7" s="12">
        <f t="shared" ref="N7" si="6">SUM(N5:N6)</f>
        <v>1569836.4680000001</v>
      </c>
      <c r="O7" s="10" t="s">
        <v>41</v>
      </c>
      <c r="P7" s="10">
        <f t="shared" ref="P7" si="7">SUM(P5:P6)</f>
        <v>7</v>
      </c>
      <c r="Q7" s="10" t="s">
        <v>41</v>
      </c>
      <c r="R7" s="10">
        <f t="shared" ref="R7" si="8">SUM(R5:R6)</f>
        <v>145</v>
      </c>
      <c r="S7" s="11">
        <f t="shared" ref="S7" si="9">SUM(S5:S6)</f>
        <v>210923</v>
      </c>
      <c r="T7" s="11">
        <f t="shared" ref="T7:U7" si="10">SUM(T5:T6)</f>
        <v>21514.146000000001</v>
      </c>
      <c r="U7" s="12">
        <f t="shared" si="10"/>
        <v>232437.14600000001</v>
      </c>
      <c r="V7" s="10" t="s">
        <v>41</v>
      </c>
      <c r="W7" s="10">
        <f t="shared" ref="W7" si="11">SUM(W5:W6)</f>
        <v>3</v>
      </c>
      <c r="X7" s="10" t="s">
        <v>41</v>
      </c>
      <c r="Y7" s="10">
        <f t="shared" ref="Y7" si="12">SUM(Y5:Y6)</f>
        <v>30</v>
      </c>
      <c r="Z7" s="11">
        <f t="shared" ref="Z7:AA7" si="13">SUM(Z5:Z6)</f>
        <v>142641</v>
      </c>
      <c r="AA7" s="11">
        <f t="shared" si="13"/>
        <v>14549.382</v>
      </c>
      <c r="AB7" s="12">
        <f t="shared" ref="AB7" si="14">SUM(AB5:AB6)</f>
        <v>157190.38200000001</v>
      </c>
      <c r="AC7" s="10">
        <f t="shared" ref="AC7" si="15">SUM(AC5:AC6)</f>
        <v>1959463.9960000003</v>
      </c>
    </row>
    <row r="9" spans="1:30" x14ac:dyDescent="0.2">
      <c r="A9" s="37" t="s">
        <v>150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6"/>
      <c r="P9" s="36"/>
      <c r="Q9" s="36"/>
      <c r="R9" s="36"/>
      <c r="S9" s="36"/>
      <c r="T9" s="36"/>
      <c r="U9" s="36"/>
      <c r="V9" s="36"/>
    </row>
    <row r="11" spans="1:30" ht="41.25" customHeight="1" x14ac:dyDescent="0.2">
      <c r="B11" s="40" t="s">
        <v>40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3" spans="1:30" ht="75" customHeight="1" x14ac:dyDescent="0.2">
      <c r="A13" s="2" t="s">
        <v>0</v>
      </c>
      <c r="B13" s="3" t="s">
        <v>1</v>
      </c>
      <c r="C13" s="3" t="s">
        <v>32</v>
      </c>
      <c r="D13" s="3" t="s">
        <v>2</v>
      </c>
      <c r="E13" s="4" t="s">
        <v>24</v>
      </c>
      <c r="F13" s="3" t="s">
        <v>33</v>
      </c>
      <c r="G13" s="3" t="s">
        <v>5</v>
      </c>
      <c r="H13" s="4" t="s">
        <v>30</v>
      </c>
      <c r="I13" s="3" t="s">
        <v>34</v>
      </c>
      <c r="J13" s="3" t="s">
        <v>7</v>
      </c>
      <c r="K13" s="4" t="s">
        <v>31</v>
      </c>
      <c r="L13" s="4" t="s">
        <v>8</v>
      </c>
      <c r="M13" s="4" t="s">
        <v>9</v>
      </c>
      <c r="N13" s="5" t="s">
        <v>10</v>
      </c>
      <c r="O13" s="3" t="s">
        <v>35</v>
      </c>
      <c r="P13" s="3" t="s">
        <v>11</v>
      </c>
      <c r="Q13" s="3" t="s">
        <v>36</v>
      </c>
      <c r="R13" s="3" t="s">
        <v>13</v>
      </c>
      <c r="S13" s="4" t="s">
        <v>14</v>
      </c>
      <c r="T13" s="4" t="s">
        <v>15</v>
      </c>
      <c r="U13" s="5" t="s">
        <v>16</v>
      </c>
      <c r="V13" s="3" t="s">
        <v>37</v>
      </c>
      <c r="W13" s="3" t="s">
        <v>18</v>
      </c>
      <c r="X13" s="3" t="s">
        <v>39</v>
      </c>
      <c r="Y13" s="3" t="s">
        <v>19</v>
      </c>
      <c r="Z13" s="4" t="s">
        <v>21</v>
      </c>
      <c r="AA13" s="4" t="s">
        <v>29</v>
      </c>
      <c r="AB13" s="5" t="s">
        <v>22</v>
      </c>
      <c r="AC13" s="5" t="s">
        <v>38</v>
      </c>
      <c r="AD13" s="3" t="s">
        <v>23</v>
      </c>
    </row>
    <row r="14" spans="1:30" x14ac:dyDescent="0.2">
      <c r="A14" s="6">
        <v>1</v>
      </c>
      <c r="B14" s="6">
        <v>2</v>
      </c>
      <c r="C14" s="6">
        <v>3</v>
      </c>
      <c r="D14" s="6">
        <v>4</v>
      </c>
      <c r="E14" s="7">
        <v>5</v>
      </c>
      <c r="F14" s="6">
        <v>6</v>
      </c>
      <c r="G14" s="6">
        <v>7</v>
      </c>
      <c r="H14" s="7">
        <v>8</v>
      </c>
      <c r="I14" s="6">
        <v>9</v>
      </c>
      <c r="J14" s="6">
        <v>10</v>
      </c>
      <c r="K14" s="7">
        <v>11</v>
      </c>
      <c r="L14" s="7">
        <v>12</v>
      </c>
      <c r="M14" s="7">
        <v>13</v>
      </c>
      <c r="N14" s="8">
        <v>14</v>
      </c>
      <c r="O14" s="6">
        <v>15</v>
      </c>
      <c r="P14" s="6">
        <v>16</v>
      </c>
      <c r="Q14" s="6">
        <v>17</v>
      </c>
      <c r="R14" s="6">
        <v>18</v>
      </c>
      <c r="S14" s="7">
        <v>19</v>
      </c>
      <c r="T14" s="7">
        <v>20</v>
      </c>
      <c r="U14" s="8">
        <v>21</v>
      </c>
      <c r="V14" s="6">
        <v>22</v>
      </c>
      <c r="W14" s="6">
        <v>23</v>
      </c>
      <c r="X14" s="6">
        <v>24</v>
      </c>
      <c r="Y14" s="6">
        <v>25</v>
      </c>
      <c r="Z14" s="7">
        <v>26</v>
      </c>
      <c r="AA14" s="7">
        <v>27</v>
      </c>
      <c r="AB14" s="8">
        <v>28</v>
      </c>
      <c r="AC14" s="8">
        <v>29</v>
      </c>
      <c r="AD14" s="6">
        <v>30</v>
      </c>
    </row>
    <row r="15" spans="1:30" x14ac:dyDescent="0.2">
      <c r="A15" s="9">
        <v>1</v>
      </c>
      <c r="B15" s="9" t="s">
        <v>26</v>
      </c>
      <c r="C15" s="10">
        <f>C5*0.99</f>
        <v>66825</v>
      </c>
      <c r="D15" s="10">
        <f>D5</f>
        <v>1</v>
      </c>
      <c r="E15" s="11">
        <f>C15*D15</f>
        <v>66825</v>
      </c>
      <c r="F15" s="10">
        <f>F5*0.99</f>
        <v>14224.32</v>
      </c>
      <c r="G15" s="10">
        <f>G5</f>
        <v>13</v>
      </c>
      <c r="H15" s="11">
        <f>F15*G15</f>
        <v>184916.16</v>
      </c>
      <c r="I15" s="10">
        <f>I5*0.99</f>
        <v>2802.69</v>
      </c>
      <c r="J15" s="10">
        <f>J5</f>
        <v>247</v>
      </c>
      <c r="K15" s="11">
        <f>I15*J15</f>
        <v>692264.43</v>
      </c>
      <c r="L15" s="11">
        <f>E15+H15+K15</f>
        <v>944005.59000000008</v>
      </c>
      <c r="M15" s="11">
        <f>L15*0.102</f>
        <v>96288.570179999995</v>
      </c>
      <c r="N15" s="12">
        <f>L15+M15</f>
        <v>1040294.1601800001</v>
      </c>
      <c r="O15" s="10">
        <f>O5*0.99</f>
        <v>3191.7599999999998</v>
      </c>
      <c r="P15" s="10">
        <f>P5</f>
        <v>5</v>
      </c>
      <c r="Q15" s="10">
        <f>Q5*0.99</f>
        <v>1286.01</v>
      </c>
      <c r="R15" s="10">
        <f>R5</f>
        <v>107</v>
      </c>
      <c r="S15" s="11">
        <f>(O15*P15)+(Q15*R15)</f>
        <v>153561.87</v>
      </c>
      <c r="T15" s="11">
        <f>S15*0.102</f>
        <v>15663.310739999999</v>
      </c>
      <c r="U15" s="12">
        <f>S15+T15</f>
        <v>169225.18073999998</v>
      </c>
      <c r="V15" s="10">
        <f>V5*0.99</f>
        <v>19005.03</v>
      </c>
      <c r="W15" s="10">
        <f>W5</f>
        <v>3</v>
      </c>
      <c r="X15" s="10">
        <f>X5*0.99</f>
        <v>2806.65</v>
      </c>
      <c r="Y15" s="10">
        <f>Y5</f>
        <v>30</v>
      </c>
      <c r="Z15" s="11">
        <f>(V15*W15)+(X15*Y15)</f>
        <v>141214.59</v>
      </c>
      <c r="AA15" s="11">
        <f>Z15*0.102</f>
        <v>14403.888179999998</v>
      </c>
      <c r="AB15" s="12">
        <f>Z15+AA15</f>
        <v>155618.47818000001</v>
      </c>
      <c r="AC15" s="12">
        <f>0.01*AC7*J15/J17</f>
        <v>13671.966299774014</v>
      </c>
      <c r="AD15" s="10">
        <f>N15+U15+AB15+AC15</f>
        <v>1378809.7853997743</v>
      </c>
    </row>
    <row r="16" spans="1:30" x14ac:dyDescent="0.2">
      <c r="A16" s="9">
        <v>2</v>
      </c>
      <c r="B16" s="9" t="s">
        <v>25</v>
      </c>
      <c r="C16" s="10">
        <f>C6*0.99</f>
        <v>66825</v>
      </c>
      <c r="D16" s="10">
        <f>D6</f>
        <v>1</v>
      </c>
      <c r="E16" s="11">
        <f>C16*D16</f>
        <v>66825</v>
      </c>
      <c r="F16" s="10">
        <f>F6*0.99</f>
        <v>14224.32</v>
      </c>
      <c r="G16" s="10">
        <f>G6</f>
        <v>7</v>
      </c>
      <c r="H16" s="11">
        <f>F16*G16</f>
        <v>99570.239999999991</v>
      </c>
      <c r="I16" s="10">
        <f>I6*0.99</f>
        <v>2802.69</v>
      </c>
      <c r="J16" s="10">
        <f>J6</f>
        <v>107</v>
      </c>
      <c r="K16" s="11">
        <f>I16*J16</f>
        <v>299887.83</v>
      </c>
      <c r="L16" s="11">
        <f>E16+H16+K16</f>
        <v>466283.07</v>
      </c>
      <c r="M16" s="11">
        <f>L16*0.102</f>
        <v>47560.873139999996</v>
      </c>
      <c r="N16" s="12">
        <f>L16+M16</f>
        <v>513843.94313999999</v>
      </c>
      <c r="O16" s="10">
        <f>O6*0.99</f>
        <v>3191.7599999999998</v>
      </c>
      <c r="P16" s="10">
        <v>2</v>
      </c>
      <c r="Q16" s="10">
        <f>Q6*0.99</f>
        <v>1286.01</v>
      </c>
      <c r="R16" s="10">
        <f>R6</f>
        <v>38</v>
      </c>
      <c r="S16" s="11">
        <f>(O16*P16)+(Q16*R16)</f>
        <v>55251.899999999994</v>
      </c>
      <c r="T16" s="11">
        <f>S16*0.102</f>
        <v>5635.6937999999991</v>
      </c>
      <c r="U16" s="12">
        <f>S16+T16</f>
        <v>60887.593799999995</v>
      </c>
      <c r="V16" s="10">
        <f>V6*0.99</f>
        <v>0</v>
      </c>
      <c r="W16" s="10">
        <f>W6</f>
        <v>0</v>
      </c>
      <c r="X16" s="10">
        <f>X6*0.99</f>
        <v>0</v>
      </c>
      <c r="Y16" s="10">
        <f>Y6</f>
        <v>0</v>
      </c>
      <c r="Z16" s="11">
        <f>(V16*W16)+(X16*Y16)</f>
        <v>0</v>
      </c>
      <c r="AA16" s="11">
        <f>Z16*0.102</f>
        <v>0</v>
      </c>
      <c r="AB16" s="12">
        <f>Z16+AA16</f>
        <v>0</v>
      </c>
      <c r="AC16" s="12">
        <f>0.01*AC7*J16/J17</f>
        <v>5922.6736602259898</v>
      </c>
      <c r="AD16" s="10">
        <f>N16+U16+AB16+AC16</f>
        <v>580654.21060022595</v>
      </c>
    </row>
    <row r="17" spans="1:30" x14ac:dyDescent="0.2">
      <c r="A17" s="9"/>
      <c r="B17" s="14" t="s">
        <v>27</v>
      </c>
      <c r="C17" s="10" t="s">
        <v>41</v>
      </c>
      <c r="D17" s="10">
        <f t="shared" ref="D17" si="16">SUM(D15:D16)</f>
        <v>2</v>
      </c>
      <c r="E17" s="11">
        <f t="shared" ref="E17" si="17">SUM(E15:E16)</f>
        <v>133650</v>
      </c>
      <c r="F17" s="10" t="s">
        <v>41</v>
      </c>
      <c r="G17" s="10">
        <f t="shared" ref="G17" si="18">SUM(G15:G16)</f>
        <v>20</v>
      </c>
      <c r="H17" s="11">
        <f t="shared" ref="H17" si="19">SUM(H15:H16)</f>
        <v>284486.40000000002</v>
      </c>
      <c r="I17" s="10" t="s">
        <v>41</v>
      </c>
      <c r="J17" s="10">
        <f t="shared" ref="J17" si="20">SUM(J15:J16)</f>
        <v>354</v>
      </c>
      <c r="K17" s="11">
        <f t="shared" ref="K17" si="21">SUM(K15:K16)</f>
        <v>992152.26</v>
      </c>
      <c r="L17" s="11">
        <f t="shared" ref="L17" si="22">SUM(L15:L16)</f>
        <v>1410288.6600000001</v>
      </c>
      <c r="M17" s="11">
        <f t="shared" ref="M17" si="23">SUM(M15:M16)</f>
        <v>143849.44331999999</v>
      </c>
      <c r="N17" s="12">
        <f t="shared" ref="N17" si="24">SUM(N15:N16)</f>
        <v>1554138.1033200002</v>
      </c>
      <c r="O17" s="10" t="s">
        <v>41</v>
      </c>
      <c r="P17" s="10">
        <f t="shared" ref="P17" si="25">SUM(P15:P16)</f>
        <v>7</v>
      </c>
      <c r="Q17" s="10" t="s">
        <v>41</v>
      </c>
      <c r="R17" s="10">
        <f t="shared" ref="R17" si="26">SUM(R15:R16)</f>
        <v>145</v>
      </c>
      <c r="S17" s="11">
        <f t="shared" ref="S17" si="27">SUM(S15:S16)</f>
        <v>208813.77</v>
      </c>
      <c r="T17" s="11">
        <f t="shared" ref="T17" si="28">SUM(T15:T16)</f>
        <v>21299.004539999998</v>
      </c>
      <c r="U17" s="12">
        <f t="shared" ref="U17" si="29">SUM(U15:U16)</f>
        <v>230112.77453999998</v>
      </c>
      <c r="V17" s="10" t="s">
        <v>41</v>
      </c>
      <c r="W17" s="10">
        <f t="shared" ref="W17" si="30">SUM(W15:W16)</f>
        <v>3</v>
      </c>
      <c r="X17" s="10" t="s">
        <v>41</v>
      </c>
      <c r="Y17" s="10">
        <f t="shared" ref="Y17" si="31">SUM(Y15:Y16)</f>
        <v>30</v>
      </c>
      <c r="Z17" s="11">
        <f t="shared" ref="Z17" si="32">SUM(Z15:Z16)</f>
        <v>141214.59</v>
      </c>
      <c r="AA17" s="11">
        <f t="shared" ref="AA17" si="33">SUM(AA15:AA16)</f>
        <v>14403.888179999998</v>
      </c>
      <c r="AB17" s="12">
        <f t="shared" ref="AB17" si="34">SUM(AB15:AB16)</f>
        <v>155618.47818000001</v>
      </c>
      <c r="AC17" s="12">
        <f>SUM(AC15:AC16)</f>
        <v>19594.639960000004</v>
      </c>
      <c r="AD17" s="10">
        <f t="shared" ref="AD17" si="35">SUM(AD15:AD16)</f>
        <v>1959463.9960000003</v>
      </c>
    </row>
    <row r="19" spans="1:30" x14ac:dyDescent="0.2">
      <c r="A19" s="1" t="s">
        <v>99</v>
      </c>
    </row>
    <row r="20" spans="1:30" x14ac:dyDescent="0.2">
      <c r="A20" s="36" t="s">
        <v>100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30" x14ac:dyDescent="0.2">
      <c r="A21" s="39" t="s">
        <v>128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30" x14ac:dyDescent="0.2">
      <c r="A22" s="15" t="s">
        <v>101</v>
      </c>
    </row>
    <row r="23" spans="1:30" x14ac:dyDescent="0.2">
      <c r="A23" s="39" t="s">
        <v>102</v>
      </c>
      <c r="B23" s="36"/>
      <c r="C23" s="36"/>
      <c r="D23" s="36"/>
      <c r="E23" s="36"/>
      <c r="F23" s="36"/>
      <c r="G23" s="36"/>
      <c r="H23" s="36"/>
      <c r="I23" s="36"/>
    </row>
    <row r="24" spans="1:30" x14ac:dyDescent="0.2">
      <c r="A24" s="39" t="s">
        <v>129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0" x14ac:dyDescent="0.2">
      <c r="A25" s="39" t="s">
        <v>103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0" x14ac:dyDescent="0.2">
      <c r="A26" s="39" t="s">
        <v>130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0" x14ac:dyDescent="0.2">
      <c r="A27" s="39" t="s">
        <v>104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30" x14ac:dyDescent="0.2">
      <c r="A28" s="39" t="s">
        <v>131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30" x14ac:dyDescent="0.2">
      <c r="A29" s="39" t="s">
        <v>105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30" x14ac:dyDescent="0.2">
      <c r="A30" s="39" t="s">
        <v>132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30" x14ac:dyDescent="0.2">
      <c r="A31" s="39" t="s">
        <v>106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30" x14ac:dyDescent="0.2">
      <c r="A32" s="39" t="s">
        <v>133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x14ac:dyDescent="0.2">
      <c r="A33" s="39" t="s">
        <v>107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4" ht="15" x14ac:dyDescent="0.25">
      <c r="A34" s="39" t="s">
        <v>134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x14ac:dyDescent="0.2">
      <c r="A35" s="15" t="s">
        <v>110</v>
      </c>
    </row>
    <row r="36" spans="1:14" x14ac:dyDescent="0.2">
      <c r="A36" s="39" t="s">
        <v>108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2">
      <c r="A37" s="41" t="s">
        <v>109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</sheetData>
  <sheetProtection selectLockedCells="1" selectUnlockedCells="1"/>
  <mergeCells count="19">
    <mergeCell ref="A36:N36"/>
    <mergeCell ref="A37:N37"/>
    <mergeCell ref="A28:N28"/>
    <mergeCell ref="A29:N29"/>
    <mergeCell ref="A30:N30"/>
    <mergeCell ref="A31:N31"/>
    <mergeCell ref="A34:N34"/>
    <mergeCell ref="A32:N32"/>
    <mergeCell ref="A33:M33"/>
    <mergeCell ref="A24:N24"/>
    <mergeCell ref="A25:N25"/>
    <mergeCell ref="A26:N26"/>
    <mergeCell ref="B11:AC11"/>
    <mergeCell ref="A27:N27"/>
    <mergeCell ref="A1:Y1"/>
    <mergeCell ref="A9:V9"/>
    <mergeCell ref="A20:N20"/>
    <mergeCell ref="A21:N21"/>
    <mergeCell ref="A23:I23"/>
  </mergeCells>
  <pageMargins left="0.23622047244094491" right="0.23622047244094491" top="1.35" bottom="0.74803149606299213" header="0.31496062992125984" footer="0.31496062992125984"/>
  <pageSetup paperSize="9" scale="59" orientation="landscape" r:id="rId1"/>
  <ignoredErrors>
    <ignoredError sqref="W7 R7 P7 J7 G7 D7 D17 G17 J17 P17 W17 Y7 R17 Y17" formulaRange="1"/>
    <ignoredError sqref="P15 W15:W16 Q15:Q16 X15:X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9"/>
  <sheetViews>
    <sheetView zoomScaleNormal="100" workbookViewId="0">
      <selection activeCell="A10" sqref="A10:Q10"/>
    </sheetView>
  </sheetViews>
  <sheetFormatPr defaultColWidth="15.42578125" defaultRowHeight="12.75" x14ac:dyDescent="0.2"/>
  <cols>
    <col min="1" max="1" width="2.7109375" style="1" bestFit="1" customWidth="1"/>
    <col min="2" max="2" width="21.85546875" style="1" bestFit="1" customWidth="1"/>
    <col min="3" max="3" width="8.5703125" style="1" bestFit="1" customWidth="1"/>
    <col min="4" max="4" width="5.28515625" style="1" customWidth="1"/>
    <col min="5" max="5" width="6.140625" style="1" bestFit="1" customWidth="1"/>
    <col min="6" max="6" width="8.5703125" style="1" bestFit="1" customWidth="1"/>
    <col min="7" max="7" width="10.28515625" style="1" bestFit="1" customWidth="1"/>
    <col min="8" max="8" width="10.140625" style="1" bestFit="1" customWidth="1"/>
    <col min="9" max="9" width="10.7109375" style="1" bestFit="1" customWidth="1"/>
    <col min="10" max="10" width="6.42578125" style="1" bestFit="1" customWidth="1"/>
    <col min="11" max="11" width="12.28515625" style="1" bestFit="1" customWidth="1"/>
    <col min="12" max="12" width="10.28515625" style="1" bestFit="1" customWidth="1"/>
    <col min="13" max="13" width="7.85546875" style="1" bestFit="1" customWidth="1"/>
    <col min="14" max="14" width="8.7109375" style="1" bestFit="1" customWidth="1"/>
    <col min="15" max="15" width="16.140625" style="1" bestFit="1" customWidth="1"/>
    <col min="16" max="16" width="8.85546875" style="1" bestFit="1" customWidth="1"/>
    <col min="17" max="17" width="13.28515625" style="1" bestFit="1" customWidth="1"/>
    <col min="18" max="16384" width="15.42578125" style="1"/>
  </cols>
  <sheetData>
    <row r="1" spans="1:17" x14ac:dyDescent="0.2">
      <c r="A1" s="44" t="s">
        <v>155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6"/>
      <c r="O1" s="36"/>
      <c r="P1" s="36"/>
      <c r="Q1" s="36"/>
    </row>
    <row r="3" spans="1:17" ht="38.25" x14ac:dyDescent="0.2">
      <c r="A3" s="16" t="s">
        <v>0</v>
      </c>
      <c r="B3" s="16" t="s">
        <v>70</v>
      </c>
      <c r="C3" s="16" t="s">
        <v>72</v>
      </c>
      <c r="D3" s="16" t="s">
        <v>71</v>
      </c>
      <c r="E3" s="16" t="s">
        <v>72</v>
      </c>
      <c r="F3" s="16" t="s">
        <v>73</v>
      </c>
      <c r="G3" s="16" t="s">
        <v>74</v>
      </c>
      <c r="H3" s="16" t="s">
        <v>76</v>
      </c>
      <c r="I3" s="16" t="s">
        <v>77</v>
      </c>
      <c r="J3" s="16" t="s">
        <v>75</v>
      </c>
      <c r="K3" s="16" t="s">
        <v>78</v>
      </c>
      <c r="L3" s="16" t="s">
        <v>79</v>
      </c>
      <c r="M3" s="16" t="s">
        <v>80</v>
      </c>
      <c r="N3" s="16" t="s">
        <v>81</v>
      </c>
    </row>
    <row r="4" spans="1:17" ht="25.5" x14ac:dyDescent="0.2">
      <c r="A4" s="17">
        <v>1</v>
      </c>
      <c r="B4" s="18" t="s">
        <v>82</v>
      </c>
      <c r="C4" s="13">
        <v>3802</v>
      </c>
      <c r="D4" s="13">
        <v>42</v>
      </c>
      <c r="E4" s="13">
        <v>4096</v>
      </c>
      <c r="F4" s="13">
        <v>39</v>
      </c>
      <c r="G4" s="13">
        <v>41500</v>
      </c>
      <c r="H4" s="13">
        <v>1</v>
      </c>
      <c r="I4" s="13">
        <v>8100</v>
      </c>
      <c r="J4" s="13">
        <v>4</v>
      </c>
      <c r="K4" s="10">
        <f>D4+F4</f>
        <v>81</v>
      </c>
      <c r="L4" s="10">
        <f>(C4*D4)+(E4*F4)+(G4*H4)+(I4*J4)</f>
        <v>393328</v>
      </c>
      <c r="M4" s="10">
        <f>L4*0.102</f>
        <v>40119.455999999998</v>
      </c>
      <c r="N4" s="10">
        <f>L4+M4</f>
        <v>433447.45600000001</v>
      </c>
    </row>
    <row r="5" spans="1:17" ht="25.5" x14ac:dyDescent="0.2">
      <c r="A5" s="17">
        <v>2</v>
      </c>
      <c r="B5" s="18" t="s">
        <v>83</v>
      </c>
      <c r="C5" s="13">
        <v>3802</v>
      </c>
      <c r="D5" s="13">
        <v>8</v>
      </c>
      <c r="E5" s="13">
        <v>4096</v>
      </c>
      <c r="F5" s="13">
        <v>3</v>
      </c>
      <c r="G5" s="13">
        <v>41500</v>
      </c>
      <c r="H5" s="13">
        <v>1</v>
      </c>
      <c r="I5" s="13">
        <v>8100</v>
      </c>
      <c r="J5" s="13">
        <v>1</v>
      </c>
      <c r="K5" s="10">
        <f t="shared" ref="K5:K7" si="0">D5+F5</f>
        <v>11</v>
      </c>
      <c r="L5" s="10">
        <f t="shared" ref="L5:L7" si="1">(C5*D5)+(E5*F5)+(G5*H5)+(I5*J5)</f>
        <v>92304</v>
      </c>
      <c r="M5" s="10">
        <f t="shared" ref="M5:M7" si="2">L5*0.102</f>
        <v>9415.0079999999998</v>
      </c>
      <c r="N5" s="10">
        <f t="shared" ref="N5:N7" si="3">L5+M5</f>
        <v>101719.008</v>
      </c>
    </row>
    <row r="6" spans="1:17" ht="25.5" x14ac:dyDescent="0.2">
      <c r="A6" s="17">
        <v>3</v>
      </c>
      <c r="B6" s="18" t="s">
        <v>84</v>
      </c>
      <c r="C6" s="13">
        <v>3802</v>
      </c>
      <c r="D6" s="13">
        <v>10</v>
      </c>
      <c r="E6" s="13">
        <v>4096</v>
      </c>
      <c r="F6" s="13">
        <v>5</v>
      </c>
      <c r="G6" s="13">
        <v>41500</v>
      </c>
      <c r="H6" s="13">
        <v>1</v>
      </c>
      <c r="I6" s="13">
        <v>8100</v>
      </c>
      <c r="J6" s="13">
        <v>1</v>
      </c>
      <c r="K6" s="10">
        <f t="shared" si="0"/>
        <v>15</v>
      </c>
      <c r="L6" s="10">
        <f t="shared" si="1"/>
        <v>108100</v>
      </c>
      <c r="M6" s="10">
        <f t="shared" si="2"/>
        <v>11026.199999999999</v>
      </c>
      <c r="N6" s="10">
        <f t="shared" si="3"/>
        <v>119126.2</v>
      </c>
    </row>
    <row r="7" spans="1:17" ht="25.5" x14ac:dyDescent="0.2">
      <c r="A7" s="17">
        <v>4</v>
      </c>
      <c r="B7" s="18" t="s">
        <v>85</v>
      </c>
      <c r="C7" s="13">
        <v>3802</v>
      </c>
      <c r="D7" s="13">
        <v>17</v>
      </c>
      <c r="E7" s="13">
        <v>4096</v>
      </c>
      <c r="F7" s="13">
        <v>18</v>
      </c>
      <c r="G7" s="13">
        <v>41500</v>
      </c>
      <c r="H7" s="13">
        <v>1</v>
      </c>
      <c r="I7" s="13">
        <v>8100</v>
      </c>
      <c r="J7" s="13">
        <v>2</v>
      </c>
      <c r="K7" s="10">
        <f t="shared" si="0"/>
        <v>35</v>
      </c>
      <c r="L7" s="10">
        <f t="shared" si="1"/>
        <v>196062</v>
      </c>
      <c r="M7" s="10">
        <f t="shared" si="2"/>
        <v>19998.324000000001</v>
      </c>
      <c r="N7" s="10">
        <f t="shared" si="3"/>
        <v>216060.32399999999</v>
      </c>
    </row>
    <row r="8" spans="1:17" x14ac:dyDescent="0.2">
      <c r="A8" s="19"/>
      <c r="B8" s="20" t="s">
        <v>68</v>
      </c>
      <c r="C8" s="21" t="s">
        <v>41</v>
      </c>
      <c r="D8" s="21">
        <f t="shared" ref="D8:M8" si="4">SUM(D4:D7)</f>
        <v>77</v>
      </c>
      <c r="E8" s="21" t="s">
        <v>41</v>
      </c>
      <c r="F8" s="21">
        <f t="shared" si="4"/>
        <v>65</v>
      </c>
      <c r="G8" s="21" t="s">
        <v>41</v>
      </c>
      <c r="H8" s="21">
        <f t="shared" si="4"/>
        <v>4</v>
      </c>
      <c r="I8" s="21" t="s">
        <v>41</v>
      </c>
      <c r="J8" s="21">
        <f t="shared" si="4"/>
        <v>8</v>
      </c>
      <c r="K8" s="21">
        <f t="shared" si="4"/>
        <v>142</v>
      </c>
      <c r="L8" s="21">
        <f t="shared" si="4"/>
        <v>789794</v>
      </c>
      <c r="M8" s="21">
        <f t="shared" si="4"/>
        <v>80558.987999999998</v>
      </c>
      <c r="N8" s="21">
        <f>SUM(N4:N7)</f>
        <v>870352.98800000001</v>
      </c>
    </row>
    <row r="10" spans="1:17" x14ac:dyDescent="0.2">
      <c r="A10" s="35" t="s">
        <v>156</v>
      </c>
      <c r="B10" s="35"/>
      <c r="C10" s="35"/>
      <c r="D10" s="35"/>
      <c r="E10" s="35"/>
      <c r="F10" s="35"/>
      <c r="G10" s="35"/>
      <c r="H10" s="35"/>
      <c r="I10" s="35"/>
      <c r="J10" s="45"/>
      <c r="K10" s="45"/>
      <c r="L10" s="45"/>
      <c r="M10" s="45"/>
      <c r="N10" s="36"/>
      <c r="O10" s="36"/>
      <c r="P10" s="36"/>
      <c r="Q10" s="36"/>
    </row>
    <row r="12" spans="1:17" ht="15.75" x14ac:dyDescent="0.2">
      <c r="B12" s="1" t="s">
        <v>121</v>
      </c>
    </row>
    <row r="14" spans="1:17" ht="28.5" x14ac:dyDescent="0.2">
      <c r="A14" s="22" t="s">
        <v>0</v>
      </c>
      <c r="B14" s="16" t="s">
        <v>70</v>
      </c>
      <c r="C14" s="23" t="s">
        <v>96</v>
      </c>
      <c r="D14" s="23" t="s">
        <v>86</v>
      </c>
      <c r="E14" s="22" t="s">
        <v>87</v>
      </c>
      <c r="F14" s="23" t="s">
        <v>120</v>
      </c>
      <c r="G14" s="23" t="s">
        <v>88</v>
      </c>
      <c r="H14" s="22" t="s">
        <v>89</v>
      </c>
      <c r="I14" s="22" t="s">
        <v>90</v>
      </c>
      <c r="J14" s="22" t="s">
        <v>91</v>
      </c>
      <c r="K14" s="22" t="s">
        <v>92</v>
      </c>
      <c r="L14" s="22" t="s">
        <v>97</v>
      </c>
      <c r="M14" s="22" t="s">
        <v>93</v>
      </c>
      <c r="N14" s="22" t="s">
        <v>94</v>
      </c>
      <c r="O14" s="22" t="s">
        <v>95</v>
      </c>
      <c r="P14" s="22" t="s">
        <v>80</v>
      </c>
      <c r="Q14" s="22" t="s">
        <v>81</v>
      </c>
    </row>
    <row r="15" spans="1:17" ht="25.5" x14ac:dyDescent="0.2">
      <c r="A15" s="17">
        <v>1</v>
      </c>
      <c r="B15" s="18" t="s">
        <v>82</v>
      </c>
      <c r="C15" s="10">
        <v>3802</v>
      </c>
      <c r="D15" s="10">
        <v>42</v>
      </c>
      <c r="E15" s="10">
        <f>C15*D15</f>
        <v>159684</v>
      </c>
      <c r="F15" s="10">
        <f t="shared" ref="F15:F18" si="5">E4</f>
        <v>4096</v>
      </c>
      <c r="G15" s="10">
        <v>39</v>
      </c>
      <c r="H15" s="10">
        <f>F15*G15</f>
        <v>159744</v>
      </c>
      <c r="I15" s="10">
        <f t="shared" ref="I15:J18" si="6">G4</f>
        <v>41500</v>
      </c>
      <c r="J15" s="10">
        <f t="shared" si="6"/>
        <v>1</v>
      </c>
      <c r="K15" s="10">
        <f>I15*J15</f>
        <v>41500</v>
      </c>
      <c r="L15" s="10">
        <f t="shared" ref="L15:M18" si="7">I4</f>
        <v>8100</v>
      </c>
      <c r="M15" s="10">
        <f t="shared" si="7"/>
        <v>4</v>
      </c>
      <c r="N15" s="10">
        <f>L15*M15</f>
        <v>32400</v>
      </c>
      <c r="O15" s="10">
        <f>E15+H15+K15+N15</f>
        <v>393328</v>
      </c>
      <c r="P15" s="10">
        <f>O15*0.102</f>
        <v>40119.455999999998</v>
      </c>
      <c r="Q15" s="10">
        <f>O15+P15</f>
        <v>433447.45600000001</v>
      </c>
    </row>
    <row r="16" spans="1:17" ht="25.5" x14ac:dyDescent="0.2">
      <c r="A16" s="17">
        <v>2</v>
      </c>
      <c r="B16" s="18" t="s">
        <v>83</v>
      </c>
      <c r="C16" s="10">
        <v>3802</v>
      </c>
      <c r="D16" s="10">
        <v>8</v>
      </c>
      <c r="E16" s="10">
        <f t="shared" ref="E16:E18" si="8">C16*D16</f>
        <v>30416</v>
      </c>
      <c r="F16" s="10">
        <f t="shared" si="5"/>
        <v>4096</v>
      </c>
      <c r="G16" s="10">
        <v>3</v>
      </c>
      <c r="H16" s="10">
        <f t="shared" ref="H16:H18" si="9">F16*G16</f>
        <v>12288</v>
      </c>
      <c r="I16" s="10">
        <f t="shared" si="6"/>
        <v>41500</v>
      </c>
      <c r="J16" s="10">
        <f t="shared" si="6"/>
        <v>1</v>
      </c>
      <c r="K16" s="10">
        <f t="shared" ref="K16:K18" si="10">I16*J16</f>
        <v>41500</v>
      </c>
      <c r="L16" s="10">
        <f t="shared" si="7"/>
        <v>8100</v>
      </c>
      <c r="M16" s="10">
        <f t="shared" si="7"/>
        <v>1</v>
      </c>
      <c r="N16" s="10">
        <f t="shared" ref="N16:N18" si="11">L16*M16</f>
        <v>8100</v>
      </c>
      <c r="O16" s="10">
        <f t="shared" ref="O16:O18" si="12">E16+H16+K16+N16</f>
        <v>92304</v>
      </c>
      <c r="P16" s="10">
        <f t="shared" ref="P16:P18" si="13">O16*0.102</f>
        <v>9415.0079999999998</v>
      </c>
      <c r="Q16" s="10">
        <f t="shared" ref="Q16:Q18" si="14">O16+P16</f>
        <v>101719.008</v>
      </c>
    </row>
    <row r="17" spans="1:17" ht="25.5" x14ac:dyDescent="0.2">
      <c r="A17" s="17">
        <v>3</v>
      </c>
      <c r="B17" s="18" t="s">
        <v>84</v>
      </c>
      <c r="C17" s="10">
        <v>3802</v>
      </c>
      <c r="D17" s="10">
        <v>10</v>
      </c>
      <c r="E17" s="10">
        <f t="shared" si="8"/>
        <v>38020</v>
      </c>
      <c r="F17" s="10">
        <f t="shared" si="5"/>
        <v>4096</v>
      </c>
      <c r="G17" s="10">
        <v>5</v>
      </c>
      <c r="H17" s="10">
        <f t="shared" si="9"/>
        <v>20480</v>
      </c>
      <c r="I17" s="10">
        <f t="shared" si="6"/>
        <v>41500</v>
      </c>
      <c r="J17" s="10">
        <f t="shared" si="6"/>
        <v>1</v>
      </c>
      <c r="K17" s="10">
        <f t="shared" si="10"/>
        <v>41500</v>
      </c>
      <c r="L17" s="10">
        <f t="shared" si="7"/>
        <v>8100</v>
      </c>
      <c r="M17" s="10">
        <f t="shared" si="7"/>
        <v>1</v>
      </c>
      <c r="N17" s="10">
        <f t="shared" si="11"/>
        <v>8100</v>
      </c>
      <c r="O17" s="10">
        <f t="shared" si="12"/>
        <v>108100</v>
      </c>
      <c r="P17" s="10">
        <f t="shared" si="13"/>
        <v>11026.199999999999</v>
      </c>
      <c r="Q17" s="10">
        <f t="shared" si="14"/>
        <v>119126.2</v>
      </c>
    </row>
    <row r="18" spans="1:17" ht="25.5" x14ac:dyDescent="0.2">
      <c r="A18" s="17">
        <v>4</v>
      </c>
      <c r="B18" s="18" t="s">
        <v>85</v>
      </c>
      <c r="C18" s="10">
        <v>3802</v>
      </c>
      <c r="D18" s="10">
        <v>17</v>
      </c>
      <c r="E18" s="10">
        <f t="shared" si="8"/>
        <v>64634</v>
      </c>
      <c r="F18" s="10">
        <f t="shared" si="5"/>
        <v>4096</v>
      </c>
      <c r="G18" s="10">
        <v>18</v>
      </c>
      <c r="H18" s="10">
        <f t="shared" si="9"/>
        <v>73728</v>
      </c>
      <c r="I18" s="10">
        <f t="shared" si="6"/>
        <v>41500</v>
      </c>
      <c r="J18" s="10">
        <f t="shared" si="6"/>
        <v>1</v>
      </c>
      <c r="K18" s="10">
        <f t="shared" si="10"/>
        <v>41500</v>
      </c>
      <c r="L18" s="10">
        <f t="shared" si="7"/>
        <v>8100</v>
      </c>
      <c r="M18" s="10">
        <f t="shared" si="7"/>
        <v>2</v>
      </c>
      <c r="N18" s="10">
        <f t="shared" si="11"/>
        <v>16200</v>
      </c>
      <c r="O18" s="10">
        <f t="shared" si="12"/>
        <v>196062</v>
      </c>
      <c r="P18" s="10">
        <f t="shared" si="13"/>
        <v>19998.324000000001</v>
      </c>
      <c r="Q18" s="10">
        <f t="shared" si="14"/>
        <v>216060.32399999999</v>
      </c>
    </row>
    <row r="19" spans="1:17" x14ac:dyDescent="0.2">
      <c r="A19" s="19"/>
      <c r="B19" s="20" t="s">
        <v>68</v>
      </c>
      <c r="C19" s="21" t="s">
        <v>41</v>
      </c>
      <c r="D19" s="21">
        <f t="shared" ref="D19:Q19" si="15">SUM(D15:D18)</f>
        <v>77</v>
      </c>
      <c r="E19" s="21">
        <f t="shared" si="15"/>
        <v>292754</v>
      </c>
      <c r="F19" s="21" t="s">
        <v>41</v>
      </c>
      <c r="G19" s="21">
        <f t="shared" si="15"/>
        <v>65</v>
      </c>
      <c r="H19" s="21">
        <f t="shared" si="15"/>
        <v>266240</v>
      </c>
      <c r="I19" s="21" t="s">
        <v>41</v>
      </c>
      <c r="J19" s="21">
        <f t="shared" si="15"/>
        <v>4</v>
      </c>
      <c r="K19" s="21">
        <f t="shared" si="15"/>
        <v>166000</v>
      </c>
      <c r="L19" s="21" t="s">
        <v>41</v>
      </c>
      <c r="M19" s="21">
        <f t="shared" si="15"/>
        <v>8</v>
      </c>
      <c r="N19" s="21">
        <f t="shared" si="15"/>
        <v>64800</v>
      </c>
      <c r="O19" s="21">
        <f t="shared" si="15"/>
        <v>789794</v>
      </c>
      <c r="P19" s="21">
        <f t="shared" si="15"/>
        <v>80558.987999999998</v>
      </c>
      <c r="Q19" s="21">
        <f t="shared" si="15"/>
        <v>870352.98800000001</v>
      </c>
    </row>
    <row r="21" spans="1:17" x14ac:dyDescent="0.2">
      <c r="B21" s="15" t="s">
        <v>114</v>
      </c>
      <c r="O21" s="24"/>
      <c r="P21" s="24"/>
      <c r="Q21" s="15"/>
    </row>
    <row r="22" spans="1:17" x14ac:dyDescent="0.2">
      <c r="B22" s="46" t="s">
        <v>115</v>
      </c>
      <c r="C22" s="46"/>
      <c r="D22" s="46"/>
      <c r="E22" s="46"/>
      <c r="F22" s="46"/>
      <c r="G22" s="46"/>
      <c r="H22" s="46"/>
      <c r="O22" s="24"/>
      <c r="P22" s="24"/>
      <c r="Q22" s="15"/>
    </row>
    <row r="23" spans="1:17" x14ac:dyDescent="0.2">
      <c r="B23" s="47" t="s">
        <v>124</v>
      </c>
      <c r="C23" s="46"/>
      <c r="D23" s="46"/>
      <c r="E23" s="46"/>
      <c r="F23" s="46"/>
      <c r="G23" s="46"/>
      <c r="H23" s="46"/>
      <c r="O23" s="24"/>
      <c r="P23" s="24"/>
      <c r="Q23" s="15"/>
    </row>
    <row r="24" spans="1:17" x14ac:dyDescent="0.2">
      <c r="B24" s="47" t="s">
        <v>125</v>
      </c>
      <c r="C24" s="46"/>
      <c r="D24" s="46"/>
      <c r="E24" s="46"/>
      <c r="F24" s="46"/>
      <c r="G24" s="46"/>
      <c r="H24" s="46"/>
      <c r="O24" s="24"/>
      <c r="P24" s="24"/>
      <c r="Q24" s="15"/>
    </row>
    <row r="25" spans="1:17" ht="15" customHeight="1" x14ac:dyDescent="0.2">
      <c r="B25" s="47" t="s">
        <v>116</v>
      </c>
      <c r="C25" s="47"/>
      <c r="D25" s="47"/>
      <c r="E25" s="47"/>
      <c r="F25" s="47"/>
      <c r="G25" s="47"/>
      <c r="H25" s="47"/>
    </row>
    <row r="26" spans="1:17" x14ac:dyDescent="0.2">
      <c r="B26" s="46" t="s">
        <v>117</v>
      </c>
      <c r="C26" s="46"/>
      <c r="D26" s="46"/>
      <c r="E26" s="46"/>
      <c r="F26" s="46"/>
      <c r="G26" s="46"/>
      <c r="H26" s="46"/>
      <c r="O26" s="24"/>
      <c r="P26" s="24"/>
      <c r="Q26" s="15"/>
    </row>
    <row r="27" spans="1:17" x14ac:dyDescent="0.2">
      <c r="B27" s="47" t="s">
        <v>126</v>
      </c>
      <c r="C27" s="47"/>
      <c r="D27" s="47"/>
      <c r="E27" s="47"/>
      <c r="F27" s="47"/>
      <c r="G27" s="47"/>
      <c r="H27" s="47"/>
      <c r="O27" s="24"/>
      <c r="P27" s="24"/>
      <c r="Q27" s="15"/>
    </row>
    <row r="28" spans="1:17" x14ac:dyDescent="0.2">
      <c r="B28" s="47" t="s">
        <v>118</v>
      </c>
      <c r="C28" s="46"/>
      <c r="D28" s="46"/>
      <c r="E28" s="46"/>
      <c r="F28" s="46"/>
      <c r="G28" s="46"/>
      <c r="H28" s="46"/>
      <c r="O28" s="24"/>
      <c r="P28" s="24"/>
      <c r="Q28" s="15"/>
    </row>
    <row r="29" spans="1:17" x14ac:dyDescent="0.2">
      <c r="B29" s="47" t="s">
        <v>119</v>
      </c>
      <c r="C29" s="47"/>
      <c r="D29" s="47"/>
      <c r="E29" s="47"/>
      <c r="F29" s="47"/>
      <c r="G29" s="47"/>
      <c r="H29" s="47"/>
      <c r="I29" s="42"/>
      <c r="J29" s="42"/>
      <c r="K29" s="42"/>
      <c r="L29" s="42"/>
      <c r="M29" s="42"/>
      <c r="N29" s="42"/>
      <c r="O29" s="24"/>
      <c r="P29" s="24"/>
      <c r="Q29" s="15"/>
    </row>
  </sheetData>
  <sheetProtection selectLockedCells="1" selectUnlockedCells="1"/>
  <mergeCells count="10">
    <mergeCell ref="B26:H26"/>
    <mergeCell ref="B27:H27"/>
    <mergeCell ref="B28:H28"/>
    <mergeCell ref="B29:N29"/>
    <mergeCell ref="B25:H25"/>
    <mergeCell ref="A1:Q1"/>
    <mergeCell ref="A10:Q10"/>
    <mergeCell ref="B22:H22"/>
    <mergeCell ref="B23:H23"/>
    <mergeCell ref="B24:H24"/>
  </mergeCells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zoomScaleNormal="100" workbookViewId="0">
      <selection activeCell="C41" sqref="C41:M41"/>
    </sheetView>
  </sheetViews>
  <sheetFormatPr defaultRowHeight="12.75" x14ac:dyDescent="0.2"/>
  <cols>
    <col min="1" max="1" width="3" style="1" bestFit="1" customWidth="1"/>
    <col min="2" max="2" width="19.5703125" style="1" bestFit="1" customWidth="1"/>
    <col min="3" max="3" width="8.7109375" style="1" customWidth="1"/>
    <col min="4" max="17" width="9.140625" style="1" customWidth="1"/>
    <col min="18" max="18" width="9.140625" style="1"/>
    <col min="19" max="19" width="9.140625" style="1" customWidth="1"/>
    <col min="20" max="16384" width="9.140625" style="1"/>
  </cols>
  <sheetData>
    <row r="1" spans="1:19" x14ac:dyDescent="0.2">
      <c r="A1" s="50" t="s">
        <v>152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3" spans="1:19" x14ac:dyDescent="0.2">
      <c r="A3" s="52" t="s">
        <v>0</v>
      </c>
      <c r="B3" s="53" t="s">
        <v>42</v>
      </c>
      <c r="C3" s="54" t="s">
        <v>43</v>
      </c>
      <c r="D3" s="55" t="s">
        <v>44</v>
      </c>
      <c r="E3" s="53"/>
      <c r="F3" s="53"/>
      <c r="G3" s="53"/>
      <c r="H3" s="52"/>
      <c r="I3" s="52"/>
      <c r="J3" s="52"/>
      <c r="K3" s="52"/>
      <c r="L3" s="52"/>
      <c r="M3" s="52"/>
      <c r="N3" s="52"/>
      <c r="O3" s="52"/>
      <c r="P3" s="52"/>
      <c r="Q3" s="52"/>
      <c r="R3" s="56" t="s">
        <v>54</v>
      </c>
      <c r="S3" s="56" t="s">
        <v>55</v>
      </c>
    </row>
    <row r="4" spans="1:19" ht="32.25" customHeight="1" x14ac:dyDescent="0.2">
      <c r="A4" s="52"/>
      <c r="B4" s="53"/>
      <c r="C4" s="54"/>
      <c r="D4" s="55" t="s">
        <v>47</v>
      </c>
      <c r="E4" s="55"/>
      <c r="F4" s="53" t="s">
        <v>48</v>
      </c>
      <c r="G4" s="53"/>
      <c r="H4" s="55" t="s">
        <v>49</v>
      </c>
      <c r="I4" s="53"/>
      <c r="J4" s="55" t="s">
        <v>50</v>
      </c>
      <c r="K4" s="53"/>
      <c r="L4" s="55" t="s">
        <v>51</v>
      </c>
      <c r="M4" s="53"/>
      <c r="N4" s="55" t="s">
        <v>52</v>
      </c>
      <c r="O4" s="53"/>
      <c r="P4" s="55" t="s">
        <v>53</v>
      </c>
      <c r="Q4" s="53"/>
      <c r="R4" s="56"/>
      <c r="S4" s="56"/>
    </row>
    <row r="5" spans="1:19" x14ac:dyDescent="0.2">
      <c r="A5" s="52"/>
      <c r="B5" s="53"/>
      <c r="C5" s="54"/>
      <c r="D5" s="25" t="s">
        <v>45</v>
      </c>
      <c r="E5" s="25" t="s">
        <v>46</v>
      </c>
      <c r="F5" s="25" t="s">
        <v>45</v>
      </c>
      <c r="G5" s="25" t="s">
        <v>46</v>
      </c>
      <c r="H5" s="25" t="s">
        <v>45</v>
      </c>
      <c r="I5" s="25" t="s">
        <v>46</v>
      </c>
      <c r="J5" s="25" t="s">
        <v>45</v>
      </c>
      <c r="K5" s="25" t="s">
        <v>46</v>
      </c>
      <c r="L5" s="25" t="s">
        <v>45</v>
      </c>
      <c r="M5" s="25" t="s">
        <v>46</v>
      </c>
      <c r="N5" s="25" t="s">
        <v>45</v>
      </c>
      <c r="O5" s="25" t="s">
        <v>46</v>
      </c>
      <c r="P5" s="25" t="s">
        <v>45</v>
      </c>
      <c r="Q5" s="25" t="s">
        <v>46</v>
      </c>
      <c r="R5" s="56"/>
      <c r="S5" s="56"/>
    </row>
    <row r="6" spans="1:19" x14ac:dyDescent="0.2">
      <c r="A6" s="26">
        <v>1</v>
      </c>
      <c r="B6" s="27" t="s">
        <v>56</v>
      </c>
      <c r="C6" s="9">
        <v>8155</v>
      </c>
      <c r="D6" s="9">
        <v>3</v>
      </c>
      <c r="E6" s="9">
        <f>C6*D6</f>
        <v>24465</v>
      </c>
      <c r="F6" s="9"/>
      <c r="G6" s="9">
        <f>C6*F6</f>
        <v>0</v>
      </c>
      <c r="H6" s="9"/>
      <c r="I6" s="9"/>
      <c r="J6" s="9"/>
      <c r="K6" s="9"/>
      <c r="L6" s="9"/>
      <c r="M6" s="9"/>
      <c r="N6" s="9"/>
      <c r="O6" s="9"/>
      <c r="P6" s="9"/>
      <c r="Q6" s="9"/>
      <c r="R6" s="9">
        <f>D6+F6+H6+J6+L6+N6+P6</f>
        <v>3</v>
      </c>
      <c r="S6" s="9">
        <f>E6+G6+I6+K6+M6+O6+Q6</f>
        <v>24465</v>
      </c>
    </row>
    <row r="7" spans="1:19" x14ac:dyDescent="0.2">
      <c r="A7" s="26">
        <v>2</v>
      </c>
      <c r="B7" s="28" t="s">
        <v>57</v>
      </c>
      <c r="C7" s="9">
        <v>990</v>
      </c>
      <c r="D7" s="9">
        <v>3</v>
      </c>
      <c r="E7" s="9">
        <f>C7*D7</f>
        <v>2970</v>
      </c>
      <c r="F7" s="9">
        <v>0</v>
      </c>
      <c r="G7" s="9">
        <f>C7*F7</f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>
        <v>3</v>
      </c>
      <c r="S7" s="9">
        <f t="shared" ref="S7:S21" si="0">E7+G7+I7+K7+M7+O7+Q7</f>
        <v>2970</v>
      </c>
    </row>
    <row r="8" spans="1:19" x14ac:dyDescent="0.2">
      <c r="A8" s="26">
        <v>3</v>
      </c>
      <c r="B8" s="28" t="s">
        <v>58</v>
      </c>
      <c r="C8" s="10">
        <v>5000</v>
      </c>
      <c r="D8" s="9">
        <v>22</v>
      </c>
      <c r="E8" s="9">
        <f>C8*D8</f>
        <v>110000</v>
      </c>
      <c r="F8" s="9"/>
      <c r="G8" s="9">
        <f>C8*F8</f>
        <v>0</v>
      </c>
      <c r="H8" s="9">
        <v>0</v>
      </c>
      <c r="I8" s="9">
        <f>C8*H8</f>
        <v>0</v>
      </c>
      <c r="J8" s="9"/>
      <c r="K8" s="9"/>
      <c r="L8" s="9"/>
      <c r="M8" s="9"/>
      <c r="N8" s="9"/>
      <c r="O8" s="9"/>
      <c r="P8" s="9"/>
      <c r="Q8" s="9"/>
      <c r="R8" s="9">
        <f t="shared" ref="R8:R22" si="1">D8+F8+H8+J8+L8+N8+P8</f>
        <v>22</v>
      </c>
      <c r="S8" s="9">
        <f t="shared" si="0"/>
        <v>110000</v>
      </c>
    </row>
    <row r="9" spans="1:19" x14ac:dyDescent="0.2">
      <c r="A9" s="26">
        <v>4</v>
      </c>
      <c r="B9" s="28" t="s">
        <v>59</v>
      </c>
      <c r="C9" s="10">
        <v>673</v>
      </c>
      <c r="D9" s="9">
        <v>26</v>
      </c>
      <c r="E9" s="10">
        <f>C9*D9</f>
        <v>17498</v>
      </c>
      <c r="F9" s="9">
        <v>12</v>
      </c>
      <c r="G9" s="10">
        <f>C9*F9</f>
        <v>8076</v>
      </c>
      <c r="H9" s="9">
        <v>0</v>
      </c>
      <c r="I9" s="9">
        <f>C9*H9</f>
        <v>0</v>
      </c>
      <c r="J9" s="9"/>
      <c r="K9" s="9"/>
      <c r="L9" s="9"/>
      <c r="M9" s="9"/>
      <c r="N9" s="9">
        <v>1</v>
      </c>
      <c r="O9" s="10">
        <f>C9*N9</f>
        <v>673</v>
      </c>
      <c r="P9" s="9"/>
      <c r="Q9" s="9"/>
      <c r="R9" s="9">
        <f t="shared" si="1"/>
        <v>39</v>
      </c>
      <c r="S9" s="9">
        <f t="shared" si="0"/>
        <v>26247</v>
      </c>
    </row>
    <row r="10" spans="1:19" x14ac:dyDescent="0.2">
      <c r="A10" s="26">
        <v>5</v>
      </c>
      <c r="B10" s="28" t="s">
        <v>60</v>
      </c>
      <c r="C10" s="9">
        <v>185</v>
      </c>
      <c r="D10" s="9">
        <v>89</v>
      </c>
      <c r="E10" s="9">
        <f>$C$10*D10</f>
        <v>16465</v>
      </c>
      <c r="F10" s="29">
        <v>68</v>
      </c>
      <c r="G10" s="9">
        <f>$C$10*F10</f>
        <v>12580</v>
      </c>
      <c r="H10" s="9">
        <v>39</v>
      </c>
      <c r="I10" s="9">
        <f t="shared" ref="I10" si="2">$C$10*H10</f>
        <v>7215</v>
      </c>
      <c r="J10" s="9">
        <v>3</v>
      </c>
      <c r="K10" s="9">
        <f t="shared" ref="K10" si="3">$C$10*J10</f>
        <v>555</v>
      </c>
      <c r="L10" s="9">
        <v>5</v>
      </c>
      <c r="M10" s="9">
        <f t="shared" ref="M10" si="4">$C$10*L10</f>
        <v>925</v>
      </c>
      <c r="N10" s="9">
        <v>18</v>
      </c>
      <c r="O10" s="9">
        <f t="shared" ref="O10" si="5">$C$10*N10</f>
        <v>3330</v>
      </c>
      <c r="P10" s="9"/>
      <c r="Q10" s="9">
        <f t="shared" ref="Q10" si="6">$C$10*P10</f>
        <v>0</v>
      </c>
      <c r="R10" s="9">
        <f t="shared" si="1"/>
        <v>222</v>
      </c>
      <c r="S10" s="9">
        <f t="shared" si="0"/>
        <v>41070</v>
      </c>
    </row>
    <row r="11" spans="1:19" x14ac:dyDescent="0.2">
      <c r="A11" s="26">
        <v>6</v>
      </c>
      <c r="B11" s="28" t="s">
        <v>61</v>
      </c>
      <c r="C11" s="10">
        <v>33</v>
      </c>
      <c r="D11" s="9">
        <v>280</v>
      </c>
      <c r="E11" s="10">
        <f>C11*D11</f>
        <v>9240</v>
      </c>
      <c r="F11" s="9">
        <v>107</v>
      </c>
      <c r="G11" s="10">
        <f>C11*F11</f>
        <v>3531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f t="shared" si="1"/>
        <v>387</v>
      </c>
      <c r="S11" s="9">
        <f t="shared" si="0"/>
        <v>12771</v>
      </c>
    </row>
    <row r="12" spans="1:19" x14ac:dyDescent="0.2">
      <c r="A12" s="26">
        <v>7</v>
      </c>
      <c r="B12" s="28" t="s">
        <v>62</v>
      </c>
      <c r="C12" s="10">
        <v>2323</v>
      </c>
      <c r="D12" s="9">
        <v>3</v>
      </c>
      <c r="E12" s="10">
        <f>C12*D12</f>
        <v>6969</v>
      </c>
      <c r="F12" s="29">
        <v>5</v>
      </c>
      <c r="G12" s="10">
        <f>C12*F12</f>
        <v>11615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f t="shared" si="1"/>
        <v>8</v>
      </c>
      <c r="S12" s="9">
        <f t="shared" si="0"/>
        <v>18584</v>
      </c>
    </row>
    <row r="13" spans="1:19" x14ac:dyDescent="0.2">
      <c r="A13" s="26">
        <v>9</v>
      </c>
      <c r="B13" s="28" t="s">
        <v>63</v>
      </c>
      <c r="C13" s="9">
        <v>2493</v>
      </c>
      <c r="D13" s="9">
        <v>1</v>
      </c>
      <c r="E13" s="9">
        <v>2493</v>
      </c>
      <c r="F13" s="9">
        <v>1</v>
      </c>
      <c r="G13" s="9">
        <f t="shared" ref="G13:G20" si="7">C13*F13</f>
        <v>2493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f t="shared" si="1"/>
        <v>2</v>
      </c>
      <c r="S13" s="9">
        <f t="shared" si="0"/>
        <v>4986</v>
      </c>
    </row>
    <row r="14" spans="1:19" x14ac:dyDescent="0.2">
      <c r="A14" s="26">
        <v>10</v>
      </c>
      <c r="B14" s="28" t="s">
        <v>64</v>
      </c>
      <c r="C14" s="10">
        <v>39</v>
      </c>
      <c r="D14" s="9">
        <v>277</v>
      </c>
      <c r="E14" s="10">
        <f t="shared" ref="E14:E20" si="8">C14*D14</f>
        <v>10803</v>
      </c>
      <c r="F14" s="9">
        <v>107</v>
      </c>
      <c r="G14" s="10">
        <f t="shared" si="7"/>
        <v>4173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f t="shared" si="1"/>
        <v>384</v>
      </c>
      <c r="S14" s="9">
        <f t="shared" si="0"/>
        <v>14976</v>
      </c>
    </row>
    <row r="15" spans="1:19" x14ac:dyDescent="0.2">
      <c r="A15" s="26">
        <v>12</v>
      </c>
      <c r="B15" s="28" t="s">
        <v>127</v>
      </c>
      <c r="C15" s="9">
        <v>100</v>
      </c>
      <c r="D15" s="9">
        <v>115</v>
      </c>
      <c r="E15" s="9">
        <f t="shared" si="8"/>
        <v>11500</v>
      </c>
      <c r="F15" s="9"/>
      <c r="G15" s="9">
        <f t="shared" si="7"/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 t="shared" si="1"/>
        <v>115</v>
      </c>
      <c r="S15" s="9">
        <f t="shared" si="0"/>
        <v>11500</v>
      </c>
    </row>
    <row r="16" spans="1:19" x14ac:dyDescent="0.2">
      <c r="A16" s="26">
        <v>14</v>
      </c>
      <c r="B16" s="28" t="s">
        <v>65</v>
      </c>
      <c r="C16" s="10">
        <v>3746</v>
      </c>
      <c r="D16" s="9">
        <v>1</v>
      </c>
      <c r="E16" s="10">
        <f t="shared" si="8"/>
        <v>3746</v>
      </c>
      <c r="F16" s="9">
        <v>2</v>
      </c>
      <c r="G16" s="10">
        <f t="shared" si="7"/>
        <v>7492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f t="shared" si="1"/>
        <v>3</v>
      </c>
      <c r="S16" s="9">
        <f t="shared" si="0"/>
        <v>11238</v>
      </c>
    </row>
    <row r="17" spans="1:19" s="15" customFormat="1" x14ac:dyDescent="0.2">
      <c r="A17" s="26">
        <v>15</v>
      </c>
      <c r="B17" s="28" t="s">
        <v>66</v>
      </c>
      <c r="C17" s="34">
        <v>7491</v>
      </c>
      <c r="D17" s="26">
        <v>2</v>
      </c>
      <c r="E17" s="26">
        <f t="shared" si="8"/>
        <v>14982</v>
      </c>
      <c r="F17" s="26">
        <v>1</v>
      </c>
      <c r="G17" s="34">
        <f t="shared" si="7"/>
        <v>7491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>
        <f t="shared" si="1"/>
        <v>3</v>
      </c>
      <c r="S17" s="34">
        <f t="shared" si="0"/>
        <v>22473</v>
      </c>
    </row>
    <row r="18" spans="1:19" x14ac:dyDescent="0.2">
      <c r="A18" s="26">
        <v>16</v>
      </c>
      <c r="B18" s="28" t="s">
        <v>69</v>
      </c>
      <c r="C18" s="10">
        <v>67</v>
      </c>
      <c r="D18" s="9">
        <v>30</v>
      </c>
      <c r="E18" s="9">
        <f t="shared" si="8"/>
        <v>2010</v>
      </c>
      <c r="F18" s="9"/>
      <c r="G18" s="9">
        <f t="shared" si="7"/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f t="shared" si="1"/>
        <v>30</v>
      </c>
      <c r="S18" s="9">
        <f t="shared" si="0"/>
        <v>2010</v>
      </c>
    </row>
    <row r="19" spans="1:19" x14ac:dyDescent="0.2">
      <c r="A19" s="26">
        <v>17</v>
      </c>
      <c r="B19" s="28" t="s">
        <v>98</v>
      </c>
      <c r="C19" s="10">
        <v>114</v>
      </c>
      <c r="D19" s="9">
        <v>85</v>
      </c>
      <c r="E19" s="9">
        <f t="shared" si="8"/>
        <v>9690</v>
      </c>
      <c r="F19" s="9"/>
      <c r="G19" s="9">
        <f t="shared" si="7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f t="shared" si="1"/>
        <v>85</v>
      </c>
      <c r="S19" s="9">
        <f t="shared" si="0"/>
        <v>9690</v>
      </c>
    </row>
    <row r="20" spans="1:19" x14ac:dyDescent="0.2">
      <c r="A20" s="26">
        <v>18</v>
      </c>
      <c r="B20" s="28" t="s">
        <v>122</v>
      </c>
      <c r="C20" s="10">
        <v>4529</v>
      </c>
      <c r="D20" s="9">
        <v>1</v>
      </c>
      <c r="E20" s="9">
        <f t="shared" si="8"/>
        <v>4529</v>
      </c>
      <c r="F20" s="9">
        <v>1</v>
      </c>
      <c r="G20" s="9">
        <f t="shared" si="7"/>
        <v>4529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f t="shared" si="1"/>
        <v>2</v>
      </c>
      <c r="S20" s="9">
        <f t="shared" si="0"/>
        <v>9058</v>
      </c>
    </row>
    <row r="21" spans="1:19" s="15" customFormat="1" x14ac:dyDescent="0.2">
      <c r="A21" s="26">
        <v>18</v>
      </c>
      <c r="B21" s="28" t="s">
        <v>153</v>
      </c>
      <c r="C21" s="34">
        <v>848</v>
      </c>
      <c r="D21" s="26"/>
      <c r="E21" s="26">
        <f>$C$21*D21</f>
        <v>0</v>
      </c>
      <c r="F21" s="26"/>
      <c r="G21" s="26">
        <f>$C$21*F21</f>
        <v>0</v>
      </c>
      <c r="H21" s="26">
        <v>81</v>
      </c>
      <c r="I21" s="26">
        <f t="shared" ref="I21" si="9">$C$21*H21</f>
        <v>68688</v>
      </c>
      <c r="J21" s="26">
        <v>11</v>
      </c>
      <c r="K21" s="34">
        <f t="shared" ref="K21" si="10">$C$21*J21</f>
        <v>9328</v>
      </c>
      <c r="L21" s="26">
        <v>15</v>
      </c>
      <c r="M21" s="34">
        <f t="shared" ref="M21" si="11">$C$21*L21</f>
        <v>12720</v>
      </c>
      <c r="N21" s="26">
        <v>35</v>
      </c>
      <c r="O21" s="26">
        <f t="shared" ref="O21" si="12">$C$21*N21</f>
        <v>29680</v>
      </c>
      <c r="P21" s="26"/>
      <c r="Q21" s="26"/>
      <c r="R21" s="26">
        <f t="shared" si="1"/>
        <v>142</v>
      </c>
      <c r="S21" s="26">
        <f t="shared" si="0"/>
        <v>120416</v>
      </c>
    </row>
    <row r="22" spans="1:19" s="15" customFormat="1" x14ac:dyDescent="0.2">
      <c r="A22" s="26">
        <v>19</v>
      </c>
      <c r="B22" s="30" t="s">
        <v>67</v>
      </c>
      <c r="C22" s="9"/>
      <c r="D22" s="9"/>
      <c r="E22" s="9">
        <f>C22*D22</f>
        <v>0</v>
      </c>
      <c r="F22" s="9"/>
      <c r="G22" s="9">
        <f>C22*F22</f>
        <v>0</v>
      </c>
      <c r="H22" s="9"/>
      <c r="I22" s="9"/>
      <c r="J22" s="9"/>
      <c r="K22" s="9"/>
      <c r="L22" s="9"/>
      <c r="M22" s="9"/>
      <c r="N22" s="9"/>
      <c r="O22" s="9"/>
      <c r="P22" s="9"/>
      <c r="Q22" s="9">
        <v>0</v>
      </c>
      <c r="R22" s="9">
        <f t="shared" si="1"/>
        <v>0</v>
      </c>
      <c r="S22" s="9">
        <v>54560</v>
      </c>
    </row>
    <row r="23" spans="1:19" s="15" customFormat="1" x14ac:dyDescent="0.2">
      <c r="A23" s="48" t="s">
        <v>68</v>
      </c>
      <c r="B23" s="49"/>
      <c r="C23" s="22" t="s">
        <v>41</v>
      </c>
      <c r="D23" s="22" t="s">
        <v>41</v>
      </c>
      <c r="E23" s="22">
        <f>SUM(E6:E22)</f>
        <v>247360</v>
      </c>
      <c r="F23" s="22" t="s">
        <v>41</v>
      </c>
      <c r="G23" s="11">
        <f>SUM(G6:G22)</f>
        <v>61980</v>
      </c>
      <c r="H23" s="22" t="s">
        <v>41</v>
      </c>
      <c r="I23" s="11">
        <f>SUM(I6:I22)</f>
        <v>75903</v>
      </c>
      <c r="J23" s="22" t="s">
        <v>41</v>
      </c>
      <c r="K23" s="22">
        <f>SUM(K6:K22)</f>
        <v>9883</v>
      </c>
      <c r="L23" s="22" t="s">
        <v>41</v>
      </c>
      <c r="M23" s="22">
        <f>SUM(M6:M22)</f>
        <v>13645</v>
      </c>
      <c r="N23" s="22" t="s">
        <v>41</v>
      </c>
      <c r="O23" s="11">
        <f>SUM(O6:O22)</f>
        <v>33683</v>
      </c>
      <c r="P23" s="22" t="s">
        <v>41</v>
      </c>
      <c r="Q23" s="22">
        <f>SUM(Q6:Q22)</f>
        <v>0</v>
      </c>
      <c r="R23" s="22" t="s">
        <v>41</v>
      </c>
      <c r="S23" s="22">
        <f>SUM(S6:S22)</f>
        <v>497014</v>
      </c>
    </row>
    <row r="25" spans="1:19" x14ac:dyDescent="0.2">
      <c r="B25" s="1" t="s">
        <v>99</v>
      </c>
    </row>
    <row r="26" spans="1:19" x14ac:dyDescent="0.2">
      <c r="B26" s="31" t="s">
        <v>56</v>
      </c>
      <c r="C26" s="41" t="s">
        <v>135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9" x14ac:dyDescent="0.2">
      <c r="B27" s="31" t="s">
        <v>57</v>
      </c>
      <c r="C27" s="41" t="s">
        <v>136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9" x14ac:dyDescent="0.2">
      <c r="B28" s="31" t="s">
        <v>111</v>
      </c>
      <c r="C28" s="41" t="s">
        <v>137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S28" s="32"/>
    </row>
    <row r="29" spans="1:19" x14ac:dyDescent="0.2">
      <c r="B29" s="31" t="s">
        <v>59</v>
      </c>
      <c r="C29" s="41" t="s">
        <v>138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9" x14ac:dyDescent="0.2">
      <c r="B30" s="15" t="s">
        <v>60</v>
      </c>
      <c r="C30" s="41" t="s">
        <v>139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S30" s="32"/>
    </row>
    <row r="31" spans="1:19" x14ac:dyDescent="0.2">
      <c r="B31" s="31" t="s">
        <v>61</v>
      </c>
      <c r="C31" s="41" t="s">
        <v>140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9" x14ac:dyDescent="0.2">
      <c r="B32" s="15" t="s">
        <v>62</v>
      </c>
      <c r="C32" s="41" t="s">
        <v>141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2:14" x14ac:dyDescent="0.2">
      <c r="B33" s="15" t="s">
        <v>122</v>
      </c>
      <c r="C33" s="60" t="s">
        <v>151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2:14" x14ac:dyDescent="0.2">
      <c r="B34" s="15" t="s">
        <v>63</v>
      </c>
      <c r="C34" s="41" t="s">
        <v>142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2:14" x14ac:dyDescent="0.2">
      <c r="B35" s="15" t="s">
        <v>64</v>
      </c>
      <c r="C35" s="41" t="s">
        <v>143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2:14" x14ac:dyDescent="0.2">
      <c r="B36" s="15" t="s">
        <v>127</v>
      </c>
      <c r="C36" s="57" t="s">
        <v>144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2:14" x14ac:dyDescent="0.2">
      <c r="B37" s="15" t="s">
        <v>112</v>
      </c>
      <c r="C37" s="41" t="s">
        <v>145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2:14" x14ac:dyDescent="0.2">
      <c r="B38" s="33" t="s">
        <v>113</v>
      </c>
      <c r="C38" s="58" t="s">
        <v>146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2:14" ht="15" x14ac:dyDescent="0.25">
      <c r="B39" s="1" t="s">
        <v>123</v>
      </c>
      <c r="C39" s="36" t="s">
        <v>147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4" ht="15" x14ac:dyDescent="0.25">
      <c r="B40" s="1" t="s">
        <v>153</v>
      </c>
      <c r="C40" s="36" t="s">
        <v>148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2:14" ht="15" x14ac:dyDescent="0.25">
      <c r="B41" s="1" t="s">
        <v>53</v>
      </c>
      <c r="C41" s="36" t="s">
        <v>154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</row>
  </sheetData>
  <sheetProtection selectLockedCells="1" selectUnlockedCells="1"/>
  <mergeCells count="31">
    <mergeCell ref="C41:M41"/>
    <mergeCell ref="C30:N30"/>
    <mergeCell ref="C36:N36"/>
    <mergeCell ref="C37:N37"/>
    <mergeCell ref="C38:N38"/>
    <mergeCell ref="C31:N31"/>
    <mergeCell ref="C32:N32"/>
    <mergeCell ref="C34:N34"/>
    <mergeCell ref="C35:N35"/>
    <mergeCell ref="C33:N33"/>
    <mergeCell ref="S3:S5"/>
    <mergeCell ref="C26:N26"/>
    <mergeCell ref="C27:N27"/>
    <mergeCell ref="C28:N28"/>
    <mergeCell ref="C29:N29"/>
    <mergeCell ref="A23:B23"/>
    <mergeCell ref="C39:N39"/>
    <mergeCell ref="C40:N40"/>
    <mergeCell ref="A1:S1"/>
    <mergeCell ref="A3:A5"/>
    <mergeCell ref="B3:B5"/>
    <mergeCell ref="C3:C5"/>
    <mergeCell ref="D3:Q3"/>
    <mergeCell ref="D4:E4"/>
    <mergeCell ref="F4:G4"/>
    <mergeCell ref="H4:I4"/>
    <mergeCell ref="J4:K4"/>
    <mergeCell ref="L4:M4"/>
    <mergeCell ref="N4:O4"/>
    <mergeCell ref="P4:Q4"/>
    <mergeCell ref="R3:R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СУ ОУ</vt:lpstr>
      <vt:lpstr>ДГ</vt:lpstr>
      <vt:lpstr>Допълващ стандарт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ABinbashieva</cp:lastModifiedBy>
  <cp:lastPrinted>2023-08-10T07:59:41Z</cp:lastPrinted>
  <dcterms:created xsi:type="dcterms:W3CDTF">2019-12-09T13:00:03Z</dcterms:created>
  <dcterms:modified xsi:type="dcterms:W3CDTF">2023-08-10T08:18:43Z</dcterms:modified>
</cp:coreProperties>
</file>